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 Gibbs\Documents\Portfolio and Resume\Portfolio\Games\The Grove\Documentation\"/>
    </mc:Choice>
  </mc:AlternateContent>
  <bookViews>
    <workbookView xWindow="0" yWindow="0" windowWidth="24576" windowHeight="9384" activeTab="2" xr2:uid="{00000000-000D-0000-FFFF-FFFF00000000}"/>
  </bookViews>
  <sheets>
    <sheet name="Budget Items" sheetId="1" r:id="rId1"/>
    <sheet name="Monthly Budget Calculator" sheetId="2" r:id="rId2"/>
    <sheet name="ROI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4" i="3"/>
  <c r="D55" i="1" l="1"/>
  <c r="B55" i="1"/>
  <c r="D49" i="1" l="1"/>
  <c r="D54" i="1"/>
  <c r="A8" i="2" l="1"/>
  <c r="A5" i="2"/>
  <c r="I6" i="1"/>
  <c r="F8" i="1"/>
  <c r="A9" i="2" s="1"/>
  <c r="F7" i="1"/>
  <c r="F5" i="1"/>
  <c r="A6" i="2" s="1"/>
  <c r="F6" i="1"/>
  <c r="A7" i="2" s="1"/>
  <c r="F3" i="1"/>
  <c r="A4" i="2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F4" i="1"/>
  <c r="D17" i="1"/>
  <c r="D12" i="1"/>
  <c r="D7" i="1"/>
  <c r="D45" i="1"/>
  <c r="B22" i="1"/>
  <c r="D16" i="1"/>
  <c r="D15" i="1"/>
  <c r="D18" i="1"/>
  <c r="D19" i="1"/>
  <c r="D14" i="1"/>
  <c r="D11" i="1"/>
  <c r="D10" i="1"/>
  <c r="D21" i="1"/>
  <c r="D20" i="1"/>
  <c r="D13" i="1"/>
  <c r="D9" i="1"/>
  <c r="D8" i="1"/>
  <c r="B46" i="1"/>
  <c r="D50" i="1"/>
  <c r="D51" i="1"/>
  <c r="D52" i="1"/>
  <c r="D53" i="1"/>
  <c r="D58" i="1"/>
  <c r="D59" i="1"/>
  <c r="B60" i="1"/>
  <c r="H6" i="1" s="1"/>
  <c r="D63" i="1"/>
  <c r="D64" i="1"/>
  <c r="B7" i="2" l="1"/>
  <c r="D7" i="2"/>
  <c r="C7" i="2"/>
  <c r="D60" i="1"/>
  <c r="J6" i="1" s="1"/>
  <c r="E5" i="2" l="1"/>
  <c r="F5" i="2"/>
  <c r="G5" i="2"/>
  <c r="H5" i="2"/>
  <c r="I5" i="2"/>
  <c r="J5" i="2"/>
  <c r="K5" i="2"/>
  <c r="L5" i="2"/>
  <c r="M5" i="2"/>
  <c r="H7" i="3" l="1"/>
  <c r="G7" i="3"/>
  <c r="F7" i="3"/>
  <c r="E7" i="3"/>
  <c r="D7" i="3"/>
  <c r="C7" i="3"/>
  <c r="B7" i="3"/>
  <c r="I8" i="1"/>
  <c r="I3" i="1"/>
  <c r="I7" i="1"/>
  <c r="I5" i="1"/>
  <c r="I4" i="1"/>
  <c r="B75" i="1"/>
  <c r="H8" i="1" s="1"/>
  <c r="G3" i="1"/>
  <c r="G10" i="1" s="1"/>
  <c r="B66" i="1"/>
  <c r="H7" i="1" s="1"/>
  <c r="H4" i="1"/>
  <c r="D74" i="1"/>
  <c r="D5" i="1"/>
  <c r="D3" i="1"/>
  <c r="D4" i="1"/>
  <c r="D71" i="1"/>
  <c r="D6" i="1"/>
  <c r="D70" i="1"/>
  <c r="D69" i="1"/>
  <c r="D72" i="1"/>
  <c r="D73" i="1"/>
  <c r="D65" i="1"/>
  <c r="H10" i="3" l="1"/>
  <c r="H9" i="3"/>
  <c r="H12" i="3" s="1"/>
  <c r="G9" i="3"/>
  <c r="G12" i="3" s="1"/>
  <c r="G10" i="3"/>
  <c r="F10" i="3"/>
  <c r="F12" i="3" s="1"/>
  <c r="F9" i="3"/>
  <c r="E9" i="3"/>
  <c r="E10" i="3"/>
  <c r="D9" i="3"/>
  <c r="D12" i="3" s="1"/>
  <c r="D10" i="3"/>
  <c r="C10" i="3"/>
  <c r="C12" i="3" s="1"/>
  <c r="C9" i="3"/>
  <c r="B9" i="3"/>
  <c r="B10" i="3"/>
  <c r="C5" i="2"/>
  <c r="B5" i="2"/>
  <c r="D8" i="2"/>
  <c r="C8" i="2"/>
  <c r="B8" i="2"/>
  <c r="Q8" i="2" s="1"/>
  <c r="F9" i="2"/>
  <c r="G9" i="2" s="1"/>
  <c r="H9" i="2" s="1"/>
  <c r="I9" i="2" s="1"/>
  <c r="J9" i="2" s="1"/>
  <c r="K9" i="2" s="1"/>
  <c r="L9" i="2" s="1"/>
  <c r="M9" i="2" s="1"/>
  <c r="D9" i="2"/>
  <c r="C9" i="2"/>
  <c r="B9" i="2"/>
  <c r="D22" i="1"/>
  <c r="J3" i="1" s="1"/>
  <c r="D5" i="2"/>
  <c r="B4" i="2"/>
  <c r="Q4" i="2" s="1"/>
  <c r="F6" i="2"/>
  <c r="F11" i="2" s="1"/>
  <c r="D75" i="1"/>
  <c r="J8" i="1" s="1"/>
  <c r="H5" i="1"/>
  <c r="B12" i="3" l="1"/>
  <c r="E12" i="3"/>
  <c r="M18" i="3"/>
  <c r="M32" i="3"/>
  <c r="M27" i="3"/>
  <c r="M31" i="3"/>
  <c r="M19" i="3"/>
  <c r="M23" i="3"/>
  <c r="M34" i="3"/>
  <c r="M30" i="3"/>
  <c r="M26" i="3"/>
  <c r="M22" i="3"/>
  <c r="M29" i="3"/>
  <c r="M21" i="3"/>
  <c r="M33" i="3"/>
  <c r="M28" i="3"/>
  <c r="M25" i="3"/>
  <c r="M20" i="3"/>
  <c r="M24" i="3"/>
  <c r="Q9" i="2"/>
  <c r="H10" i="1"/>
  <c r="B6" i="2"/>
  <c r="B11" i="2" s="1"/>
  <c r="Q7" i="2"/>
  <c r="Q5" i="2"/>
  <c r="C6" i="2"/>
  <c r="C11" i="2" s="1"/>
  <c r="D6" i="2"/>
  <c r="D11" i="2" s="1"/>
  <c r="G6" i="2"/>
  <c r="H6" i="2" l="1"/>
  <c r="I6" i="2" s="1"/>
  <c r="J6" i="2" s="1"/>
  <c r="K6" i="2" s="1"/>
  <c r="L6" i="2" s="1"/>
  <c r="M6" i="2" s="1"/>
  <c r="M11" i="2" s="1"/>
  <c r="G11" i="2"/>
  <c r="J11" i="2" l="1"/>
  <c r="I11" i="2"/>
  <c r="L11" i="2"/>
  <c r="K11" i="2"/>
  <c r="H11" i="2"/>
  <c r="Q6" i="2"/>
  <c r="Q11" i="2" s="1"/>
  <c r="O11" i="2" l="1"/>
  <c r="D54" i="3" l="1"/>
  <c r="D57" i="3" s="1"/>
  <c r="D59" i="3" s="1"/>
  <c r="D60" i="3" s="1"/>
  <c r="B20" i="3"/>
  <c r="C20" i="3"/>
  <c r="C22" i="3" s="1"/>
  <c r="D20" i="3"/>
  <c r="D22" i="3" s="1"/>
  <c r="D46" i="1"/>
  <c r="J4" i="1" s="1"/>
  <c r="B64" i="3"/>
  <c r="B67" i="3" s="1"/>
  <c r="B69" i="3" s="1"/>
  <c r="B70" i="3" s="1"/>
  <c r="B54" i="3"/>
  <c r="B74" i="3"/>
  <c r="B77" i="3" s="1"/>
  <c r="B79" i="3" s="1"/>
  <c r="B80" i="3" s="1"/>
  <c r="D44" i="3"/>
  <c r="D47" i="3" s="1"/>
  <c r="D49" i="3" s="1"/>
  <c r="D50" i="3" s="1"/>
  <c r="C64" i="3"/>
  <c r="C67" i="3" s="1"/>
  <c r="C69" i="3" s="1"/>
  <c r="C70" i="3" s="1"/>
  <c r="D36" i="3"/>
  <c r="D38" i="3" s="1"/>
  <c r="D39" i="3" s="1"/>
  <c r="D40" i="3" s="1"/>
  <c r="D74" i="3"/>
  <c r="D77" i="3" s="1"/>
  <c r="D79" i="3" s="1"/>
  <c r="D80" i="3" s="1"/>
  <c r="B44" i="3"/>
  <c r="B47" i="3" s="1"/>
  <c r="B49" i="3" s="1"/>
  <c r="B50" i="3" s="1"/>
  <c r="B28" i="3"/>
  <c r="C74" i="3"/>
  <c r="C77" i="3" s="1"/>
  <c r="C79" i="3" s="1"/>
  <c r="C80" i="3" s="1"/>
  <c r="C28" i="3"/>
  <c r="C30" i="3" s="1"/>
  <c r="C31" i="3" s="1"/>
  <c r="C32" i="3" s="1"/>
  <c r="B22" i="3"/>
  <c r="B23" i="3" s="1"/>
  <c r="B24" i="3" s="1"/>
  <c r="D28" i="3"/>
  <c r="D30" i="3" s="1"/>
  <c r="D31" i="3" s="1"/>
  <c r="D32" i="3" s="1"/>
  <c r="B36" i="3"/>
  <c r="B38" i="3" s="1"/>
  <c r="B39" i="3" s="1"/>
  <c r="B40" i="3" s="1"/>
  <c r="C54" i="3"/>
  <c r="C57" i="3" s="1"/>
  <c r="D64" i="3"/>
  <c r="D67" i="3" s="1"/>
  <c r="D69" i="3" s="1"/>
  <c r="D70" i="3" s="1"/>
  <c r="C44" i="3"/>
  <c r="C47" i="3" s="1"/>
  <c r="C49" i="3" s="1"/>
  <c r="C50" i="3" s="1"/>
  <c r="C36" i="3"/>
  <c r="C38" i="3" s="1"/>
  <c r="C39" i="3" s="1"/>
  <c r="C40" i="3" s="1"/>
  <c r="D66" i="1"/>
  <c r="J7" i="1" s="1"/>
  <c r="J5" i="1"/>
  <c r="M13" i="3" l="1"/>
  <c r="M14" i="3"/>
  <c r="M12" i="3"/>
  <c r="M9" i="3"/>
  <c r="M4" i="3"/>
  <c r="M16" i="3"/>
  <c r="M11" i="3"/>
  <c r="M8" i="3"/>
  <c r="M15" i="3"/>
  <c r="M7" i="3"/>
  <c r="M6" i="3"/>
  <c r="M10" i="3"/>
  <c r="M5" i="3"/>
  <c r="M17" i="3"/>
  <c r="J10" i="1"/>
  <c r="B30" i="3"/>
  <c r="B31" i="3" s="1"/>
  <c r="B32" i="3" s="1"/>
  <c r="B57" i="3"/>
  <c r="B59" i="3" s="1"/>
  <c r="B60" i="3" s="1"/>
  <c r="C59" i="3"/>
  <c r="C60" i="3" s="1"/>
  <c r="C23" i="3"/>
  <c r="C24" i="3" s="1"/>
  <c r="D23" i="3"/>
  <c r="D24" i="3" s="1"/>
</calcChain>
</file>

<file path=xl/sharedStrings.xml><?xml version="1.0" encoding="utf-8"?>
<sst xmlns="http://schemas.openxmlformats.org/spreadsheetml/2006/main" count="180" uniqueCount="105">
  <si>
    <t>Development Budget</t>
  </si>
  <si>
    <t>Cost Per Month</t>
  </si>
  <si>
    <t>Months</t>
  </si>
  <si>
    <t>Total Amount</t>
  </si>
  <si>
    <t>Programmer</t>
  </si>
  <si>
    <t>Tech repair</t>
  </si>
  <si>
    <t>Unity License</t>
  </si>
  <si>
    <t>Sticky Notes</t>
  </si>
  <si>
    <t>Pens</t>
  </si>
  <si>
    <t>Big Stickys</t>
  </si>
  <si>
    <t>Printer Paper</t>
  </si>
  <si>
    <t>Budget Overview</t>
  </si>
  <si>
    <t>Amount</t>
  </si>
  <si>
    <t>Salaries</t>
  </si>
  <si>
    <t>Donuts</t>
  </si>
  <si>
    <t>Office Space (150 sq ft)</t>
  </si>
  <si>
    <t>Internet</t>
  </si>
  <si>
    <t>Adobe Creative Suite x5</t>
  </si>
  <si>
    <t>Hot dogs</t>
  </si>
  <si>
    <t>Monthly Supplies</t>
  </si>
  <si>
    <t>Licenses and Services</t>
  </si>
  <si>
    <t>Total Project Expenses</t>
  </si>
  <si>
    <t>Initial Cost</t>
  </si>
  <si>
    <t>Salaries Totals</t>
  </si>
  <si>
    <t>Licenses and Services Totals</t>
  </si>
  <si>
    <t>Utilities (Water &amp; Electric)</t>
  </si>
  <si>
    <t>Color Printer</t>
  </si>
  <si>
    <t>Dry Erase Markers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</si>
  <si>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</si>
  <si>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</si>
  <si>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</si>
  <si>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</si>
  <si>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</si>
  <si>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</si>
  <si>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</si>
  <si>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</si>
  <si>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</si>
  <si>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</si>
  <si>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</si>
  <si>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</si>
  <si>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PROJECT TOTALS</t>
  </si>
  <si>
    <t xml:space="preserve"> MONTHLY TOTALS</t>
  </si>
  <si>
    <t>VERIFY</t>
  </si>
  <si>
    <t>MONTHLY BUDGET CALCULATOR</t>
  </si>
  <si>
    <t>ROI CALCULATOR (Return on Investment)</t>
  </si>
  <si>
    <t>PFP&amp;L (Pro Form Profit &amp; Loss Statement)</t>
  </si>
  <si>
    <t>Worst Case</t>
  </si>
  <si>
    <t>Realistic</t>
  </si>
  <si>
    <t>Fantasy 1</t>
  </si>
  <si>
    <t>Fantasy 2</t>
  </si>
  <si>
    <t>Fantasy 3</t>
  </si>
  <si>
    <t>Gross Units Sold</t>
  </si>
  <si>
    <t>Expected Sales per User</t>
  </si>
  <si>
    <t>Gross Profit</t>
  </si>
  <si>
    <t>Net Profit</t>
  </si>
  <si>
    <t>Profit before Allocations and Expenses ------ Above the Line</t>
  </si>
  <si>
    <t>Development Costs:</t>
  </si>
  <si>
    <t>Developer</t>
  </si>
  <si>
    <t>Marketing</t>
  </si>
  <si>
    <t>Profit in Dollars</t>
  </si>
  <si>
    <t>Percentage of Net Profit</t>
  </si>
  <si>
    <t>Marketing Plan:</t>
  </si>
  <si>
    <t>Monthly Supplies Total</t>
  </si>
  <si>
    <t>Artist</t>
  </si>
  <si>
    <t>Designer</t>
  </si>
  <si>
    <t>Contractors</t>
  </si>
  <si>
    <t>Accountant</t>
  </si>
  <si>
    <t>Lawyer</t>
  </si>
  <si>
    <t>Overhead</t>
  </si>
  <si>
    <t>Payroll Service</t>
  </si>
  <si>
    <t>Incorporation</t>
  </si>
  <si>
    <t>Healthcare 1</t>
  </si>
  <si>
    <t>Healthcare 2</t>
  </si>
  <si>
    <t>Healthcare 3</t>
  </si>
  <si>
    <t>Healthcare 4</t>
  </si>
  <si>
    <t>Healthcare 5</t>
  </si>
  <si>
    <t>Dental 1</t>
  </si>
  <si>
    <t>Dental 2</t>
  </si>
  <si>
    <t>Dental 3</t>
  </si>
  <si>
    <t>Dental 4</t>
  </si>
  <si>
    <t>Dental 5</t>
  </si>
  <si>
    <t>Vision 1</t>
  </si>
  <si>
    <t>Vision 2</t>
  </si>
  <si>
    <t>Vision 3</t>
  </si>
  <si>
    <t>Vision 4</t>
  </si>
  <si>
    <t>Vision 5</t>
  </si>
  <si>
    <t>Alienware 17 Laptop</t>
  </si>
  <si>
    <t>Logitech Gaming Mouse</t>
  </si>
  <si>
    <t>Rolling White Board</t>
  </si>
  <si>
    <t>Samsung S7 Tablet</t>
  </si>
  <si>
    <t>Business Insurance</t>
  </si>
  <si>
    <t>Optimistic</t>
  </si>
  <si>
    <t>Stretch</t>
  </si>
  <si>
    <t>Capital Expenditures</t>
  </si>
  <si>
    <t>Capital Expendatures Totals</t>
  </si>
  <si>
    <t>Overhead Totals</t>
  </si>
  <si>
    <t>Contractors Totals</t>
  </si>
  <si>
    <t>Licensing Fees:  Google Play</t>
  </si>
  <si>
    <t>Licensing Fees: iOS</t>
  </si>
  <si>
    <t>Producer</t>
  </si>
  <si>
    <t>Revenue</t>
  </si>
  <si>
    <t>Units</t>
  </si>
  <si>
    <t>Profit</t>
  </si>
  <si>
    <t>gross profit</t>
  </si>
  <si>
    <t>profit in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</si>
</sst>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0" fillId="0" borderId="1" xfId="0" applyBorder="1"/>
    <xf numFmtId="44" fontId="0" fillId="0" borderId="1" xfId="1" applyFont="1" applyBorder="1"/>
    <xf numFmtId="0" fontId="1" fillId="3" borderId="1" xfId="4" applyBorder="1"/>
    <xf numFmtId="0" fontId="3" fillId="3" borderId="1" xfId="4" applyFont="1" applyBorder="1"/>
    <xf numFmtId="0" fontId="2" fillId="2" borderId="1" xfId="3" applyFont="1" applyBorder="1"/>
    <xf numFmtId="44" fontId="2" fillId="2" borderId="1" xfId="3" applyNumberFormat="1" applyFont="1" applyBorder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4" fontId="10" fillId="0" borderId="1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10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4" fontId="8" fillId="0" borderId="0" xfId="0" applyNumberFormat="1" applyFont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13" fillId="5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right"/>
    </xf>
    <xf numFmtId="44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9" fontId="10" fillId="0" borderId="1" xfId="0" applyNumberFormat="1" applyFont="1" applyBorder="1" applyAlignment="1">
      <alignment horizontal="right"/>
    </xf>
    <xf numFmtId="9" fontId="0" fillId="0" borderId="1" xfId="2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44" fontId="8" fillId="6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0" fillId="0" borderId="1" xfId="0" applyFont="1" applyBorder="1" applyAlignment="1">
      <alignment horizontal="right"/>
    </xf>
    <xf numFmtId="9" fontId="12" fillId="0" borderId="1" xfId="2" applyFont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44" fontId="0" fillId="0" borderId="0" xfId="0" applyNumberFormat="1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3" borderId="0" xfId="4" applyFont="1"/>
    <xf numFmtId="0" fontId="14" fillId="8" borderId="1" xfId="5" applyFont="1" applyBorder="1"/>
    <xf numFmtId="0" fontId="2" fillId="3" borderId="1" xfId="4" applyFont="1" applyBorder="1"/>
    <xf numFmtId="44" fontId="1" fillId="2" borderId="1" xfId="3" applyNumberFormat="1" applyBorder="1"/>
    <xf numFmtId="0" fontId="1" fillId="2" borderId="1" xfId="3" applyBorder="1"/>
    <xf numFmtId="0" fontId="1" fillId="9" borderId="1" xfId="6" applyBorder="1"/>
    <xf numFmtId="44" fontId="1" fillId="9" borderId="1" xfId="6" applyNumberFormat="1" applyBorder="1"/>
    <xf numFmtId="44" fontId="1" fillId="3" borderId="1" xfId="4" applyNumberFormat="1" applyBorder="1"/>
    <xf numFmtId="3" fontId="0" fillId="0" borderId="0" xfId="0" applyNumberFormat="1" applyFill="1" applyBorder="1" applyAlignment="1">
      <alignment horizontal="right"/>
    </xf>
    <xf numFmtId="44" fontId="0" fillId="0" borderId="0" xfId="0" applyNumberFormat="1"/>
    <xf numFmtId="44" fontId="0" fillId="0" borderId="0" xfId="1" applyFont="1"/>
  </cellXfs>
  <cellStyles count="7">
    <cellStyle name="20% - Accent6" xfId="3" builtinId="50"/>
    <cellStyle name="40% - Accent6" xfId="6" builtinId="51"/>
    <cellStyle name="60% - Accent6" xfId="4" builtinId="52"/>
    <cellStyle name="Accent6" xfId="5" builtinId="49"/>
    <cellStyle name="Currency" xfId="1" builtinId="4"/>
    <cellStyle name="Normal" xfId="0" builtinId="0"/>
    <cellStyle name="Percent" xfId="2" builtinId="5"/>
  </cellStyles>
  <dxfs count="2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MONTHLY BURN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Calculator'!$A$11</c:f>
              <c:strCache>
                <c:ptCount val="1"/>
                <c:pt idx="0">
                  <c:v> MONTHLY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'Monthly Budget Calculator'!$B$3:$D$3</c:f>
              <c:strCache>
                <c:ptCount val="3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</c:strCache>
            </c:strRef>
          </c:cat>
          <c:val>
            <c:numRef>
              <c:f>'Monthly Budget Calculator'!$B$11:$D$11</c:f>
              <c:numCache>
                <c:formatCode>_("$"* #,##0.00_);_("$"* \(#,##0.00\);_("$"* "-"??_);_(@_)</c:formatCode>
                <c:ptCount val="3"/>
                <c:pt idx="0">
                  <c:v>33746.516666666663</c:v>
                </c:pt>
                <c:pt idx="1">
                  <c:v>21228.516666666666</c:v>
                </c:pt>
                <c:pt idx="2">
                  <c:v>21228.516666666666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9-4D9D-A32F-D8B9F6B7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056224"/>
        <c:axId val="263716032"/>
      </c:barChart>
      <c:catAx>
        <c:axId val="2020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716032"/>
        <c:crosses val="autoZero"/>
        <c:auto val="1"/>
        <c:lblAlgn val="ctr"/>
        <c:lblOffset val="100"/>
        <c:noMultiLvlLbl val="0"/>
      </c:catAx>
      <c:valAx>
        <c:axId val="2637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5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Breakeven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ROI!$K$3</c:f>
              <c:strCache>
                <c:ptCount val="1"/>
                <c:pt idx="0">
                  <c:v>Units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ROI!$K$4:$K$34</c:f>
              <c:numCache>
                <c:formatCode>#,##0</c:formatCode>
                <c:ptCount val="3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B-43DF-91FE-3A848A97BBA2}"/>
            </c:ext>
          </c:extLst>
        </c:ser>
        <c:ser>
          <c:idx val="1"/>
          <c:order val="1"/>
          <c:tx>
            <c:strRef>
              <c:f>ROI!$L$3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ROI!$L$4:$L$34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19950</c:v>
                </c:pt>
                <c:pt idx="2">
                  <c:v>39900</c:v>
                </c:pt>
                <c:pt idx="3">
                  <c:v>59850</c:v>
                </c:pt>
                <c:pt idx="4">
                  <c:v>79800</c:v>
                </c:pt>
                <c:pt idx="5">
                  <c:v>99750</c:v>
                </c:pt>
                <c:pt idx="6">
                  <c:v>119700</c:v>
                </c:pt>
                <c:pt idx="7">
                  <c:v>139650</c:v>
                </c:pt>
                <c:pt idx="8">
                  <c:v>159600</c:v>
                </c:pt>
                <c:pt idx="9">
                  <c:v>179550</c:v>
                </c:pt>
                <c:pt idx="10">
                  <c:v>199500</c:v>
                </c:pt>
                <c:pt idx="11">
                  <c:v>219450</c:v>
                </c:pt>
                <c:pt idx="12">
                  <c:v>239400</c:v>
                </c:pt>
                <c:pt idx="13">
                  <c:v>259350</c:v>
                </c:pt>
                <c:pt idx="14">
                  <c:v>279300</c:v>
                </c:pt>
                <c:pt idx="15">
                  <c:v>299250</c:v>
                </c:pt>
                <c:pt idx="16">
                  <c:v>319200</c:v>
                </c:pt>
                <c:pt idx="17">
                  <c:v>339150</c:v>
                </c:pt>
                <c:pt idx="18">
                  <c:v>359100</c:v>
                </c:pt>
                <c:pt idx="19">
                  <c:v>379050</c:v>
                </c:pt>
                <c:pt idx="20">
                  <c:v>399000</c:v>
                </c:pt>
                <c:pt idx="21">
                  <c:v>418950</c:v>
                </c:pt>
                <c:pt idx="22">
                  <c:v>438900</c:v>
                </c:pt>
                <c:pt idx="23">
                  <c:v>458850</c:v>
                </c:pt>
                <c:pt idx="24">
                  <c:v>478800</c:v>
                </c:pt>
                <c:pt idx="25">
                  <c:v>498750</c:v>
                </c:pt>
                <c:pt idx="26">
                  <c:v>518700</c:v>
                </c:pt>
                <c:pt idx="27">
                  <c:v>538650</c:v>
                </c:pt>
                <c:pt idx="28">
                  <c:v>558600</c:v>
                </c:pt>
                <c:pt idx="29">
                  <c:v>578550</c:v>
                </c:pt>
                <c:pt idx="30">
                  <c:v>598500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B-43DF-91FE-3A848A97BBA2}"/>
            </c:ext>
          </c:extLst>
        </c:ser>
        <c:ser>
          <c:idx val="2"/>
          <c:order val="2"/>
          <c:tx>
            <c:strRef>
              <c:f>ROI!$M$3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ROI!$M$4:$M$34</c:f>
              <c:numCache>
                <c:formatCode>_("$"* #,##0.00_);_("$"* \(#,##0.00\);_("$"* "-"??_);_(@_)</c:formatCode>
                <c:ptCount val="31"/>
                <c:pt idx="0">
                  <c:v>-254674.61499999999</c:v>
                </c:pt>
                <c:pt idx="1">
                  <c:v>-234724.61499999999</c:v>
                </c:pt>
                <c:pt idx="2">
                  <c:v>-214774.61499999999</c:v>
                </c:pt>
                <c:pt idx="3">
                  <c:v>-194824.61499999999</c:v>
                </c:pt>
                <c:pt idx="4">
                  <c:v>-174874.61499999999</c:v>
                </c:pt>
                <c:pt idx="5">
                  <c:v>-154924.61499999999</c:v>
                </c:pt>
                <c:pt idx="6">
                  <c:v>-134974.61499999999</c:v>
                </c:pt>
                <c:pt idx="7">
                  <c:v>-115024.61499999999</c:v>
                </c:pt>
                <c:pt idx="8">
                  <c:v>-95074.614999999991</c:v>
                </c:pt>
                <c:pt idx="9">
                  <c:v>-75124.614999999991</c:v>
                </c:pt>
                <c:pt idx="10">
                  <c:v>-55174.614999999983</c:v>
                </c:pt>
                <c:pt idx="11">
                  <c:v>-35224.614999999983</c:v>
                </c:pt>
                <c:pt idx="12">
                  <c:v>-15274.614999999983</c:v>
                </c:pt>
                <c:pt idx="13">
                  <c:v>4675.3850000000166</c:v>
                </c:pt>
                <c:pt idx="14">
                  <c:v>24625.385000000017</c:v>
                </c:pt>
                <c:pt idx="15">
                  <c:v>44575.385000000017</c:v>
                </c:pt>
                <c:pt idx="16">
                  <c:v>64525.385000000017</c:v>
                </c:pt>
                <c:pt idx="17">
                  <c:v>84475.385000000009</c:v>
                </c:pt>
                <c:pt idx="18">
                  <c:v>104425.38500000001</c:v>
                </c:pt>
                <c:pt idx="19">
                  <c:v>124375.38500000001</c:v>
                </c:pt>
                <c:pt idx="20">
                  <c:v>144325.38500000001</c:v>
                </c:pt>
                <c:pt idx="21">
                  <c:v>164275.38500000001</c:v>
                </c:pt>
                <c:pt idx="22">
                  <c:v>184225.38500000001</c:v>
                </c:pt>
                <c:pt idx="23">
                  <c:v>204175.38500000001</c:v>
                </c:pt>
                <c:pt idx="24">
                  <c:v>224125.38500000001</c:v>
                </c:pt>
                <c:pt idx="25">
                  <c:v>244075.38500000001</c:v>
                </c:pt>
                <c:pt idx="26">
                  <c:v>264025.38500000001</c:v>
                </c:pt>
                <c:pt idx="27">
                  <c:v>283975.38500000001</c:v>
                </c:pt>
                <c:pt idx="28">
                  <c:v>303925.38500000001</c:v>
                </c:pt>
                <c:pt idx="29">
                  <c:v>323875.38500000001</c:v>
                </c:pt>
                <c:pt idx="30">
                  <c:v>343825.38500000001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B-43DF-91FE-3A848A97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4335"/>
        <c:axId val="50737343"/>
      </c:lineChart>
      <c:catAx>
        <c:axId val="457243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7343"/>
        <c:crosses val="autoZero"/>
        <c:auto val="1"/>
        <c:lblAlgn val="ctr"/>
        <c:lblOffset val="100"/>
        <c:noMultiLvlLbl val="0"/>
      </c:catAx>
      <c:valAx>
        <c:axId val="5073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2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13</xdr:row>
      <xdr:rowOff>47625</xdr:rowOff>
    </xdr:from>
    <xdr:to>
      <xdr:col>7</xdr:col>
      <xdr:colOff>464820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2565A2-0031-462F-95E7-8E7386C64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325967</xdr:colOff>
      <xdr:row>6</xdr:row>
      <xdr:rowOff>99483</xdr:rowOff>
    </xdr:from>
    <xdr:to>
      <xdr:col>17</xdr:col>
      <xdr:colOff>359834</xdr:colOff>
      <xdr:row>21</xdr:row>
      <xdr:rowOff>35983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46142-1DCB-4380-A1DB-EA6D0C610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opLeftCell="E1" workbookViewId="0">
      <selection activeCell="J10" sqref="F2:J10"/>
    </sheetView>
  </sheetViews>
  <sheetFormatPr defaultRowHeight="14.4" x14ac:dyDescent="0.3"/>
  <cols>
    <col min="1" max="1" width="25.6640625" bestFit="1" customWidth="1"/>
    <col min="2" max="2" width="13" bestFit="1" customWidth="1"/>
    <col min="3" max="3" width="6.77734375" bestFit="1" customWidth="1"/>
    <col min="4" max="4" width="11.44140625" bestFit="1" customWidth="1"/>
    <col min="6" max="6" width="19" bestFit="1" customWidth="1"/>
    <col min="7" max="7" width="12.21875" customWidth="1"/>
    <col min="8" max="8" width="13" bestFit="1" customWidth="1"/>
    <col min="9" max="9" width="9.77734375" bestFit="1" customWidth="1"/>
    <col min="10" max="10" width="14" customWidth="1"/>
    <col min="12" max="12" width="16.33203125" bestFit="1" customWidth="1"/>
  </cols>
  <sheetData>
    <row r="1" spans="1:10" ht="21" x14ac:dyDescent="0.4">
      <c r="A1" s="3" t="s">
        <v>0</v>
      </c>
    </row>
    <row r="2" spans="1:10" ht="15.6" x14ac:dyDescent="0.3">
      <c r="A2" s="7" t="s">
        <v>93</v>
      </c>
      <c r="B2" s="6" t="s">
        <v>1</v>
      </c>
      <c r="C2" s="6" t="s">
        <v>2</v>
      </c>
      <c r="D2" s="6" t="s">
        <v>3</v>
      </c>
      <c r="F2" s="60" t="s">
        <v>11</v>
      </c>
      <c r="G2" s="61" t="s">
        <v>22</v>
      </c>
      <c r="H2" s="61" t="s">
        <v>1</v>
      </c>
      <c r="I2" s="61" t="s">
        <v>2</v>
      </c>
      <c r="J2" s="61" t="s">
        <v>12</v>
      </c>
    </row>
    <row r="3" spans="1:10" x14ac:dyDescent="0.3">
      <c r="A3" s="4" t="s">
        <v>86</v>
      </c>
      <c r="B3" s="5">
        <v>1300</v>
      </c>
      <c r="C3" s="4">
        <v>1</v>
      </c>
      <c r="D3" s="5">
        <f t="shared" ref="D3:D21" si="0">B3*C3</f>
        <v>1300</v>
      </c>
      <c r="F3" s="61" t="str">
        <f>A2</f>
        <v>Capital Expenditures</v>
      </c>
      <c r="G3" s="62">
        <f>B22</f>
        <v>12518</v>
      </c>
      <c r="H3" s="63"/>
      <c r="I3" s="63">
        <f>C22</f>
        <v>1</v>
      </c>
      <c r="J3" s="62">
        <f>D22</f>
        <v>12518</v>
      </c>
    </row>
    <row r="4" spans="1:10" x14ac:dyDescent="0.3">
      <c r="A4" s="4" t="s">
        <v>86</v>
      </c>
      <c r="B4" s="5">
        <v>1300</v>
      </c>
      <c r="C4" s="4">
        <v>1</v>
      </c>
      <c r="D4" s="5">
        <f t="shared" si="0"/>
        <v>1300</v>
      </c>
      <c r="F4" s="61" t="str">
        <f>A24</f>
        <v>Overhead</v>
      </c>
      <c r="G4" s="64"/>
      <c r="H4" s="65">
        <f>B46</f>
        <v>2240.516666666666</v>
      </c>
      <c r="I4" s="64">
        <f>C46</f>
        <v>3</v>
      </c>
      <c r="J4" s="65">
        <f>D46</f>
        <v>6721.5499999999993</v>
      </c>
    </row>
    <row r="5" spans="1:10" x14ac:dyDescent="0.3">
      <c r="A5" s="4" t="s">
        <v>86</v>
      </c>
      <c r="B5" s="5">
        <v>1300</v>
      </c>
      <c r="C5" s="4">
        <v>1</v>
      </c>
      <c r="D5" s="5">
        <f t="shared" si="0"/>
        <v>1300</v>
      </c>
      <c r="F5" s="61" t="str">
        <f>A48</f>
        <v>Salaries</v>
      </c>
      <c r="G5" s="63"/>
      <c r="H5" s="62">
        <f>B55</f>
        <v>18000</v>
      </c>
      <c r="I5" s="63">
        <f>C55</f>
        <v>3</v>
      </c>
      <c r="J5" s="62">
        <f>D55</f>
        <v>54000</v>
      </c>
    </row>
    <row r="6" spans="1:10" x14ac:dyDescent="0.3">
      <c r="A6" s="4" t="s">
        <v>86</v>
      </c>
      <c r="B6" s="5">
        <v>1300</v>
      </c>
      <c r="C6" s="4">
        <v>1</v>
      </c>
      <c r="D6" s="5">
        <f t="shared" si="0"/>
        <v>1300</v>
      </c>
      <c r="F6" s="61" t="str">
        <f>A57</f>
        <v>Contractors</v>
      </c>
      <c r="G6" s="64"/>
      <c r="H6" s="65">
        <f>B60</f>
        <v>600</v>
      </c>
      <c r="I6" s="64">
        <f>C60</f>
        <v>3</v>
      </c>
      <c r="J6" s="65">
        <f>D60</f>
        <v>1800</v>
      </c>
    </row>
    <row r="7" spans="1:10" x14ac:dyDescent="0.3">
      <c r="A7" s="4" t="s">
        <v>86</v>
      </c>
      <c r="B7" s="5">
        <v>1300</v>
      </c>
      <c r="C7" s="4">
        <v>1</v>
      </c>
      <c r="D7" s="5">
        <f t="shared" si="0"/>
        <v>1300</v>
      </c>
      <c r="F7" s="61" t="str">
        <f>A62</f>
        <v>Licenses and Services</v>
      </c>
      <c r="G7" s="63"/>
      <c r="H7" s="62">
        <f>B66</f>
        <v>175</v>
      </c>
      <c r="I7" s="63">
        <f>C66</f>
        <v>3</v>
      </c>
      <c r="J7" s="62">
        <f>D66</f>
        <v>525</v>
      </c>
    </row>
    <row r="8" spans="1:10" x14ac:dyDescent="0.3">
      <c r="A8" s="4" t="s">
        <v>87</v>
      </c>
      <c r="B8" s="5">
        <v>70</v>
      </c>
      <c r="C8" s="4">
        <v>1</v>
      </c>
      <c r="D8" s="5">
        <f t="shared" si="0"/>
        <v>70</v>
      </c>
      <c r="F8" s="61" t="str">
        <f>A68</f>
        <v>Monthly Supplies</v>
      </c>
      <c r="G8" s="64"/>
      <c r="H8" s="65">
        <f>B75</f>
        <v>213</v>
      </c>
      <c r="I8" s="64">
        <f>C75</f>
        <v>3</v>
      </c>
      <c r="J8" s="65">
        <f>D75</f>
        <v>639</v>
      </c>
    </row>
    <row r="9" spans="1:10" x14ac:dyDescent="0.3">
      <c r="A9" s="4" t="s">
        <v>87</v>
      </c>
      <c r="B9" s="5">
        <v>70</v>
      </c>
      <c r="C9" s="4">
        <v>1</v>
      </c>
      <c r="D9" s="5">
        <f t="shared" si="0"/>
        <v>70</v>
      </c>
    </row>
    <row r="10" spans="1:10" x14ac:dyDescent="0.3">
      <c r="A10" s="4" t="s">
        <v>87</v>
      </c>
      <c r="B10" s="5">
        <v>70</v>
      </c>
      <c r="C10" s="4">
        <v>1</v>
      </c>
      <c r="D10" s="5">
        <f t="shared" si="0"/>
        <v>70</v>
      </c>
      <c r="F10" s="59" t="s">
        <v>21</v>
      </c>
      <c r="G10" s="66">
        <f>SUM(G3:G8)</f>
        <v>12518</v>
      </c>
      <c r="H10" s="66">
        <f>SUM(H3:H8)</f>
        <v>21228.516666666666</v>
      </c>
      <c r="I10" s="6">
        <v>3</v>
      </c>
      <c r="J10" s="66">
        <f>SUM(J3:J8)</f>
        <v>76203.55</v>
      </c>
    </row>
    <row r="11" spans="1:10" x14ac:dyDescent="0.3">
      <c r="A11" s="4" t="s">
        <v>87</v>
      </c>
      <c r="B11" s="5">
        <v>70</v>
      </c>
      <c r="C11" s="4">
        <v>1</v>
      </c>
      <c r="D11" s="5">
        <f t="shared" si="0"/>
        <v>70</v>
      </c>
      <c r="F11" s="1"/>
      <c r="G11" s="55"/>
      <c r="H11" s="55"/>
      <c r="I11" s="2"/>
      <c r="J11" s="55"/>
    </row>
    <row r="12" spans="1:10" x14ac:dyDescent="0.3">
      <c r="A12" s="4" t="s">
        <v>87</v>
      </c>
      <c r="B12" s="5">
        <v>70</v>
      </c>
      <c r="C12" s="4">
        <v>1</v>
      </c>
      <c r="D12" s="5">
        <f t="shared" si="0"/>
        <v>70</v>
      </c>
      <c r="F12" s="1"/>
      <c r="G12" s="55"/>
      <c r="H12" s="55"/>
      <c r="I12" s="2"/>
      <c r="J12" s="55"/>
    </row>
    <row r="13" spans="1:10" x14ac:dyDescent="0.3">
      <c r="A13" s="4" t="s">
        <v>89</v>
      </c>
      <c r="B13" s="5">
        <v>840</v>
      </c>
      <c r="C13" s="4">
        <v>1</v>
      </c>
      <c r="D13" s="5">
        <f t="shared" si="0"/>
        <v>840</v>
      </c>
      <c r="F13" s="1"/>
      <c r="G13" s="55"/>
      <c r="H13" s="55"/>
      <c r="I13" s="2"/>
      <c r="J13" s="55"/>
    </row>
    <row r="14" spans="1:10" x14ac:dyDescent="0.3">
      <c r="A14" s="4" t="s">
        <v>89</v>
      </c>
      <c r="B14" s="5">
        <v>840</v>
      </c>
      <c r="C14" s="4">
        <v>1</v>
      </c>
      <c r="D14" s="5">
        <f t="shared" si="0"/>
        <v>840</v>
      </c>
      <c r="F14" s="1"/>
      <c r="G14" s="55"/>
      <c r="H14" s="55"/>
      <c r="I14" s="2"/>
      <c r="J14" s="55"/>
    </row>
    <row r="15" spans="1:10" x14ac:dyDescent="0.3">
      <c r="A15" s="4" t="s">
        <v>89</v>
      </c>
      <c r="B15" s="5">
        <v>840</v>
      </c>
      <c r="C15" s="4">
        <v>1</v>
      </c>
      <c r="D15" s="5">
        <f t="shared" si="0"/>
        <v>840</v>
      </c>
    </row>
    <row r="16" spans="1:10" x14ac:dyDescent="0.3">
      <c r="A16" s="4" t="s">
        <v>89</v>
      </c>
      <c r="B16" s="5">
        <v>840</v>
      </c>
      <c r="C16" s="4">
        <v>1</v>
      </c>
      <c r="D16" s="5">
        <f t="shared" si="0"/>
        <v>840</v>
      </c>
    </row>
    <row r="17" spans="1:4" x14ac:dyDescent="0.3">
      <c r="A17" s="4" t="s">
        <v>89</v>
      </c>
      <c r="B17" s="5">
        <v>840</v>
      </c>
      <c r="C17" s="4">
        <v>1</v>
      </c>
      <c r="D17" s="5">
        <f t="shared" si="0"/>
        <v>840</v>
      </c>
    </row>
    <row r="18" spans="1:4" x14ac:dyDescent="0.3">
      <c r="A18" s="4" t="s">
        <v>88</v>
      </c>
      <c r="B18" s="5">
        <v>564</v>
      </c>
      <c r="C18" s="4">
        <v>1</v>
      </c>
      <c r="D18" s="5">
        <f t="shared" si="0"/>
        <v>564</v>
      </c>
    </row>
    <row r="19" spans="1:4" x14ac:dyDescent="0.3">
      <c r="A19" s="4" t="s">
        <v>88</v>
      </c>
      <c r="B19" s="5">
        <v>564</v>
      </c>
      <c r="C19" s="4">
        <v>1</v>
      </c>
      <c r="D19" s="5">
        <f t="shared" si="0"/>
        <v>564</v>
      </c>
    </row>
    <row r="20" spans="1:4" x14ac:dyDescent="0.3">
      <c r="A20" s="4" t="s">
        <v>26</v>
      </c>
      <c r="B20" s="5">
        <v>320</v>
      </c>
      <c r="C20" s="4">
        <v>1</v>
      </c>
      <c r="D20" s="5">
        <f t="shared" si="0"/>
        <v>320</v>
      </c>
    </row>
    <row r="21" spans="1:4" x14ac:dyDescent="0.3">
      <c r="A21" s="4" t="s">
        <v>27</v>
      </c>
      <c r="B21" s="5">
        <v>20</v>
      </c>
      <c r="C21" s="4">
        <v>1</v>
      </c>
      <c r="D21" s="5">
        <f t="shared" si="0"/>
        <v>20</v>
      </c>
    </row>
    <row r="22" spans="1:4" x14ac:dyDescent="0.3">
      <c r="A22" s="8" t="s">
        <v>94</v>
      </c>
      <c r="B22" s="9">
        <f>SUM(B3:B21)</f>
        <v>12518</v>
      </c>
      <c r="C22" s="8">
        <v>1</v>
      </c>
      <c r="D22" s="9">
        <f>SUM(D3:D21)</f>
        <v>12518</v>
      </c>
    </row>
    <row r="24" spans="1:4" ht="15.6" x14ac:dyDescent="0.3">
      <c r="A24" s="7" t="s">
        <v>68</v>
      </c>
      <c r="B24" s="6" t="s">
        <v>1</v>
      </c>
      <c r="C24" s="6" t="s">
        <v>2</v>
      </c>
      <c r="D24" s="6" t="s">
        <v>3</v>
      </c>
    </row>
    <row r="25" spans="1:4" x14ac:dyDescent="0.3">
      <c r="A25" s="4" t="s">
        <v>15</v>
      </c>
      <c r="B25" s="5">
        <v>750</v>
      </c>
      <c r="C25" s="4">
        <v>3</v>
      </c>
      <c r="D25" s="5">
        <f t="shared" ref="D25:D26" si="1">B25*C25</f>
        <v>2250</v>
      </c>
    </row>
    <row r="26" spans="1:4" x14ac:dyDescent="0.3">
      <c r="A26" s="4" t="s">
        <v>25</v>
      </c>
      <c r="B26" s="5">
        <v>100</v>
      </c>
      <c r="C26" s="4">
        <v>3</v>
      </c>
      <c r="D26" s="5">
        <f t="shared" si="1"/>
        <v>300</v>
      </c>
    </row>
    <row r="27" spans="1:4" x14ac:dyDescent="0.3">
      <c r="A27" s="4" t="s">
        <v>16</v>
      </c>
      <c r="B27" s="5">
        <v>60</v>
      </c>
      <c r="C27" s="4">
        <v>3</v>
      </c>
      <c r="D27" s="5">
        <f>B27*C27</f>
        <v>180</v>
      </c>
    </row>
    <row r="28" spans="1:4" x14ac:dyDescent="0.3">
      <c r="A28" s="57" t="s">
        <v>90</v>
      </c>
      <c r="B28" s="25">
        <v>250</v>
      </c>
      <c r="C28" s="38">
        <v>3</v>
      </c>
      <c r="D28" s="56">
        <f t="shared" ref="D28:D45" si="2">PRODUCT(B28:C28)</f>
        <v>750</v>
      </c>
    </row>
    <row r="29" spans="1:4" ht="13.8" customHeight="1" x14ac:dyDescent="0.3">
      <c r="A29" s="58" t="s">
        <v>69</v>
      </c>
      <c r="B29" s="25">
        <v>50</v>
      </c>
      <c r="C29" s="38">
        <v>3</v>
      </c>
      <c r="D29" s="56">
        <f t="shared" si="2"/>
        <v>150</v>
      </c>
    </row>
    <row r="30" spans="1:4" x14ac:dyDescent="0.3">
      <c r="A30" s="58" t="s">
        <v>70</v>
      </c>
      <c r="B30" s="25">
        <v>48.166666666666664</v>
      </c>
      <c r="C30" s="38">
        <v>3</v>
      </c>
      <c r="D30" s="56">
        <f t="shared" si="2"/>
        <v>144.5</v>
      </c>
    </row>
    <row r="31" spans="1:4" x14ac:dyDescent="0.3">
      <c r="A31" s="57" t="s">
        <v>71</v>
      </c>
      <c r="B31" s="25">
        <v>163</v>
      </c>
      <c r="C31" s="38">
        <v>3</v>
      </c>
      <c r="D31" s="56">
        <f t="shared" si="2"/>
        <v>489</v>
      </c>
    </row>
    <row r="32" spans="1:4" x14ac:dyDescent="0.3">
      <c r="A32" s="57" t="s">
        <v>72</v>
      </c>
      <c r="B32" s="25">
        <v>163</v>
      </c>
      <c r="C32" s="38">
        <v>3</v>
      </c>
      <c r="D32" s="56">
        <f t="shared" si="2"/>
        <v>489</v>
      </c>
    </row>
    <row r="33" spans="1:4" x14ac:dyDescent="0.3">
      <c r="A33" s="57" t="s">
        <v>73</v>
      </c>
      <c r="B33" s="25">
        <v>163</v>
      </c>
      <c r="C33" s="38">
        <v>3</v>
      </c>
      <c r="D33" s="56">
        <f t="shared" si="2"/>
        <v>489</v>
      </c>
    </row>
    <row r="34" spans="1:4" x14ac:dyDescent="0.3">
      <c r="A34" s="57" t="s">
        <v>74</v>
      </c>
      <c r="B34" s="25">
        <v>163</v>
      </c>
      <c r="C34" s="38">
        <v>3</v>
      </c>
      <c r="D34" s="56">
        <f t="shared" si="2"/>
        <v>489</v>
      </c>
    </row>
    <row r="35" spans="1:4" x14ac:dyDescent="0.3">
      <c r="A35" s="57" t="s">
        <v>75</v>
      </c>
      <c r="B35" s="25">
        <v>163</v>
      </c>
      <c r="C35" s="38">
        <v>3</v>
      </c>
      <c r="D35" s="56">
        <f t="shared" si="2"/>
        <v>489</v>
      </c>
    </row>
    <row r="36" spans="1:4" x14ac:dyDescent="0.3">
      <c r="A36" s="57" t="s">
        <v>76</v>
      </c>
      <c r="B36" s="25">
        <v>25.66</v>
      </c>
      <c r="C36" s="38">
        <v>3</v>
      </c>
      <c r="D36" s="56">
        <f t="shared" si="2"/>
        <v>76.98</v>
      </c>
    </row>
    <row r="37" spans="1:4" x14ac:dyDescent="0.3">
      <c r="A37" s="57" t="s">
        <v>77</v>
      </c>
      <c r="B37" s="25">
        <v>25.66</v>
      </c>
      <c r="C37" s="38">
        <v>3</v>
      </c>
      <c r="D37" s="56">
        <f t="shared" si="2"/>
        <v>76.98</v>
      </c>
    </row>
    <row r="38" spans="1:4" x14ac:dyDescent="0.3">
      <c r="A38" s="57" t="s">
        <v>78</v>
      </c>
      <c r="B38" s="25">
        <v>25.66</v>
      </c>
      <c r="C38" s="38">
        <v>3</v>
      </c>
      <c r="D38" s="56">
        <f t="shared" si="2"/>
        <v>76.98</v>
      </c>
    </row>
    <row r="39" spans="1:4" x14ac:dyDescent="0.3">
      <c r="A39" s="57" t="s">
        <v>79</v>
      </c>
      <c r="B39" s="25">
        <v>25.66</v>
      </c>
      <c r="C39" s="38">
        <v>3</v>
      </c>
      <c r="D39" s="56">
        <f t="shared" si="2"/>
        <v>76.98</v>
      </c>
    </row>
    <row r="40" spans="1:4" x14ac:dyDescent="0.3">
      <c r="A40" s="57" t="s">
        <v>80</v>
      </c>
      <c r="B40" s="25">
        <v>25.66</v>
      </c>
      <c r="C40" s="38">
        <v>3</v>
      </c>
      <c r="D40" s="56">
        <f t="shared" si="2"/>
        <v>76.98</v>
      </c>
    </row>
    <row r="41" spans="1:4" x14ac:dyDescent="0.3">
      <c r="A41" s="57" t="s">
        <v>81</v>
      </c>
      <c r="B41" s="25">
        <v>7.81</v>
      </c>
      <c r="C41" s="38">
        <v>3</v>
      </c>
      <c r="D41" s="56">
        <f t="shared" si="2"/>
        <v>23.43</v>
      </c>
    </row>
    <row r="42" spans="1:4" x14ac:dyDescent="0.3">
      <c r="A42" s="57" t="s">
        <v>82</v>
      </c>
      <c r="B42" s="25">
        <v>7.81</v>
      </c>
      <c r="C42" s="38">
        <v>3</v>
      </c>
      <c r="D42" s="56">
        <f t="shared" si="2"/>
        <v>23.43</v>
      </c>
    </row>
    <row r="43" spans="1:4" x14ac:dyDescent="0.3">
      <c r="A43" s="57" t="s">
        <v>83</v>
      </c>
      <c r="B43" s="25">
        <v>7.81</v>
      </c>
      <c r="C43" s="38">
        <v>3</v>
      </c>
      <c r="D43" s="56">
        <f t="shared" si="2"/>
        <v>23.43</v>
      </c>
    </row>
    <row r="44" spans="1:4" x14ac:dyDescent="0.3">
      <c r="A44" s="57" t="s">
        <v>84</v>
      </c>
      <c r="B44" s="25">
        <v>7.81</v>
      </c>
      <c r="C44" s="38">
        <v>3</v>
      </c>
      <c r="D44" s="56">
        <f t="shared" si="2"/>
        <v>23.43</v>
      </c>
    </row>
    <row r="45" spans="1:4" x14ac:dyDescent="0.3">
      <c r="A45" s="57" t="s">
        <v>85</v>
      </c>
      <c r="B45" s="25">
        <v>7.81</v>
      </c>
      <c r="C45" s="38">
        <v>3</v>
      </c>
      <c r="D45" s="56">
        <f t="shared" si="2"/>
        <v>23.43</v>
      </c>
    </row>
    <row r="46" spans="1:4" x14ac:dyDescent="0.3">
      <c r="A46" s="8" t="s">
        <v>95</v>
      </c>
      <c r="B46" s="9">
        <f>SUM(B25:B45)</f>
        <v>2240.516666666666</v>
      </c>
      <c r="C46" s="8">
        <v>3</v>
      </c>
      <c r="D46" s="9">
        <f>SUM(D25:D45)</f>
        <v>6721.5499999999993</v>
      </c>
    </row>
    <row r="48" spans="1:4" ht="15.6" x14ac:dyDescent="0.3">
      <c r="A48" s="7" t="s">
        <v>13</v>
      </c>
      <c r="B48" s="6" t="s">
        <v>1</v>
      </c>
      <c r="C48" s="6" t="s">
        <v>2</v>
      </c>
      <c r="D48" s="6" t="s">
        <v>3</v>
      </c>
    </row>
    <row r="49" spans="1:4" x14ac:dyDescent="0.3">
      <c r="A49" s="4" t="s">
        <v>99</v>
      </c>
      <c r="B49" s="5">
        <v>3000</v>
      </c>
      <c r="C49" s="4">
        <v>3</v>
      </c>
      <c r="D49" s="5">
        <f>B49*C49</f>
        <v>9000</v>
      </c>
    </row>
    <row r="50" spans="1:4" x14ac:dyDescent="0.3">
      <c r="A50" s="4" t="s">
        <v>4</v>
      </c>
      <c r="B50" s="5">
        <v>3000</v>
      </c>
      <c r="C50" s="4">
        <v>3</v>
      </c>
      <c r="D50" s="5">
        <f>B50*C50</f>
        <v>9000</v>
      </c>
    </row>
    <row r="51" spans="1:4" x14ac:dyDescent="0.3">
      <c r="A51" s="4" t="s">
        <v>63</v>
      </c>
      <c r="B51" s="5">
        <v>3000</v>
      </c>
      <c r="C51" s="4">
        <v>3</v>
      </c>
      <c r="D51" s="5">
        <f t="shared" ref="D51:D53" si="3">B51*C51</f>
        <v>9000</v>
      </c>
    </row>
    <row r="52" spans="1:4" x14ac:dyDescent="0.3">
      <c r="A52" s="4" t="s">
        <v>64</v>
      </c>
      <c r="B52" s="5">
        <v>3000</v>
      </c>
      <c r="C52" s="4">
        <v>3</v>
      </c>
      <c r="D52" s="5">
        <f t="shared" si="3"/>
        <v>9000</v>
      </c>
    </row>
    <row r="53" spans="1:4" x14ac:dyDescent="0.3">
      <c r="A53" s="4" t="s">
        <v>64</v>
      </c>
      <c r="B53" s="5">
        <v>3000</v>
      </c>
      <c r="C53" s="4">
        <v>3</v>
      </c>
      <c r="D53" s="5">
        <f t="shared" si="3"/>
        <v>9000</v>
      </c>
    </row>
    <row r="54" spans="1:4" x14ac:dyDescent="0.3">
      <c r="A54" s="4" t="s">
        <v>64</v>
      </c>
      <c r="B54" s="5">
        <v>3000</v>
      </c>
      <c r="C54" s="4">
        <v>3</v>
      </c>
      <c r="D54" s="5">
        <f t="shared" ref="D54" si="4">B54*C54</f>
        <v>9000</v>
      </c>
    </row>
    <row r="55" spans="1:4" x14ac:dyDescent="0.3">
      <c r="A55" s="8" t="s">
        <v>23</v>
      </c>
      <c r="B55" s="9">
        <f>SUM(B49:B54)</f>
        <v>18000</v>
      </c>
      <c r="C55" s="8">
        <v>3</v>
      </c>
      <c r="D55" s="9">
        <f>SUM(D49:D54)</f>
        <v>54000</v>
      </c>
    </row>
    <row r="57" spans="1:4" ht="15.6" x14ac:dyDescent="0.3">
      <c r="A57" s="7" t="s">
        <v>65</v>
      </c>
      <c r="B57" s="6" t="s">
        <v>1</v>
      </c>
      <c r="C57" s="6" t="s">
        <v>2</v>
      </c>
      <c r="D57" s="6" t="s">
        <v>3</v>
      </c>
    </row>
    <row r="58" spans="1:4" x14ac:dyDescent="0.3">
      <c r="A58" s="4" t="s">
        <v>66</v>
      </c>
      <c r="B58" s="5">
        <v>300</v>
      </c>
      <c r="C58" s="4">
        <v>3</v>
      </c>
      <c r="D58" s="5">
        <f t="shared" ref="D58:D59" si="5">B58*C58</f>
        <v>900</v>
      </c>
    </row>
    <row r="59" spans="1:4" x14ac:dyDescent="0.3">
      <c r="A59" s="4" t="s">
        <v>67</v>
      </c>
      <c r="B59" s="5">
        <v>300</v>
      </c>
      <c r="C59" s="4">
        <v>3</v>
      </c>
      <c r="D59" s="5">
        <f t="shared" si="5"/>
        <v>900</v>
      </c>
    </row>
    <row r="60" spans="1:4" x14ac:dyDescent="0.3">
      <c r="A60" s="8" t="s">
        <v>96</v>
      </c>
      <c r="B60" s="9">
        <f>SUM(B58:B59)</f>
        <v>600</v>
      </c>
      <c r="C60" s="8">
        <v>3</v>
      </c>
      <c r="D60" s="9">
        <f>SUM(D58:D59)</f>
        <v>1800</v>
      </c>
    </row>
    <row r="62" spans="1:4" ht="15.6" x14ac:dyDescent="0.3">
      <c r="A62" s="7" t="s">
        <v>20</v>
      </c>
      <c r="B62" s="6" t="s">
        <v>1</v>
      </c>
      <c r="C62" s="6" t="s">
        <v>2</v>
      </c>
      <c r="D62" s="6" t="s">
        <v>3</v>
      </c>
    </row>
    <row r="63" spans="1:4" x14ac:dyDescent="0.3">
      <c r="A63" s="4" t="s">
        <v>5</v>
      </c>
      <c r="B63" s="5">
        <v>0</v>
      </c>
      <c r="C63" s="4">
        <v>3</v>
      </c>
      <c r="D63" s="5">
        <f>B63*C63</f>
        <v>0</v>
      </c>
    </row>
    <row r="64" spans="1:4" x14ac:dyDescent="0.3">
      <c r="A64" s="4" t="s">
        <v>6</v>
      </c>
      <c r="B64" s="5">
        <v>75</v>
      </c>
      <c r="C64" s="4">
        <v>3</v>
      </c>
      <c r="D64" s="5">
        <f>B64*C64</f>
        <v>225</v>
      </c>
    </row>
    <row r="65" spans="1:4" x14ac:dyDescent="0.3">
      <c r="A65" s="4" t="s">
        <v>17</v>
      </c>
      <c r="B65" s="5">
        <v>100</v>
      </c>
      <c r="C65" s="4">
        <v>3</v>
      </c>
      <c r="D65" s="5">
        <f>B65*C65</f>
        <v>300</v>
      </c>
    </row>
    <row r="66" spans="1:4" x14ac:dyDescent="0.3">
      <c r="A66" s="8" t="s">
        <v>24</v>
      </c>
      <c r="B66" s="9">
        <f>B63+B64+B65</f>
        <v>175</v>
      </c>
      <c r="C66" s="8">
        <v>3</v>
      </c>
      <c r="D66" s="9">
        <f>D63+D64+D65</f>
        <v>525</v>
      </c>
    </row>
    <row r="68" spans="1:4" ht="15.6" x14ac:dyDescent="0.3">
      <c r="A68" s="7" t="s">
        <v>19</v>
      </c>
      <c r="B68" s="6" t="s">
        <v>1</v>
      </c>
      <c r="C68" s="6" t="s">
        <v>2</v>
      </c>
      <c r="D68" s="6" t="s">
        <v>3</v>
      </c>
    </row>
    <row r="69" spans="1:4" x14ac:dyDescent="0.3">
      <c r="A69" s="4" t="s">
        <v>9</v>
      </c>
      <c r="B69" s="5">
        <v>50</v>
      </c>
      <c r="C69" s="4">
        <v>3</v>
      </c>
      <c r="D69" s="5">
        <f t="shared" ref="D69:D74" si="6">B69*C69</f>
        <v>150</v>
      </c>
    </row>
    <row r="70" spans="1:4" x14ac:dyDescent="0.3">
      <c r="A70" s="4" t="s">
        <v>8</v>
      </c>
      <c r="B70" s="5">
        <v>30</v>
      </c>
      <c r="C70" s="4">
        <v>3</v>
      </c>
      <c r="D70" s="5">
        <f t="shared" si="6"/>
        <v>90</v>
      </c>
    </row>
    <row r="71" spans="1:4" x14ac:dyDescent="0.3">
      <c r="A71" s="4" t="s">
        <v>7</v>
      </c>
      <c r="B71" s="5">
        <v>40</v>
      </c>
      <c r="C71" s="4">
        <v>3</v>
      </c>
      <c r="D71" s="5">
        <f t="shared" si="6"/>
        <v>120</v>
      </c>
    </row>
    <row r="72" spans="1:4" x14ac:dyDescent="0.3">
      <c r="A72" s="4" t="s">
        <v>10</v>
      </c>
      <c r="B72" s="5">
        <v>15</v>
      </c>
      <c r="C72" s="4">
        <v>3</v>
      </c>
      <c r="D72" s="5">
        <f t="shared" si="6"/>
        <v>45</v>
      </c>
    </row>
    <row r="73" spans="1:4" x14ac:dyDescent="0.3">
      <c r="A73" s="4" t="s">
        <v>14</v>
      </c>
      <c r="B73" s="5">
        <v>30</v>
      </c>
      <c r="C73" s="4">
        <v>3</v>
      </c>
      <c r="D73" s="5">
        <f t="shared" si="6"/>
        <v>90</v>
      </c>
    </row>
    <row r="74" spans="1:4" x14ac:dyDescent="0.3">
      <c r="A74" s="4" t="s">
        <v>18</v>
      </c>
      <c r="B74" s="5">
        <v>48</v>
      </c>
      <c r="C74" s="4">
        <v>3</v>
      </c>
      <c r="D74" s="5">
        <f t="shared" si="6"/>
        <v>144</v>
      </c>
    </row>
    <row r="75" spans="1:4" x14ac:dyDescent="0.3">
      <c r="A75" s="8" t="s">
        <v>62</v>
      </c>
      <c r="B75" s="9">
        <f>B72+B73+B74+B71+B70+B69</f>
        <v>213</v>
      </c>
      <c r="C75" s="8">
        <v>3</v>
      </c>
      <c r="D75" s="9">
        <f>D72+D73+D74+D71+D70+D69</f>
        <v>639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selection activeCell="M16" sqref="M16"/>
    </sheetView>
  </sheetViews>
  <sheetFormatPr defaultRowHeight="14.4" x14ac:dyDescent="0.3"/>
  <cols>
    <col min="1" max="1" width="23.77734375" bestFit="1" customWidth="1"/>
    <col min="2" max="4" width="11" bestFit="1" customWidth="1"/>
    <col min="5" max="5" width="12.6640625" customWidth="1"/>
    <col min="6" max="6" width="15.5546875" customWidth="1"/>
    <col min="13" max="13" width="10.33203125" customWidth="1"/>
    <col min="14" max="14" width="4.21875" customWidth="1"/>
    <col min="15" max="15" width="14.5546875" customWidth="1"/>
    <col min="16" max="16" width="9" customWidth="1"/>
    <col min="17" max="17" width="15.33203125" customWidth="1"/>
  </cols>
  <sheetData>
    <row r="1" spans="1:17" x14ac:dyDescent="0.3">
      <c r="A1" s="10" t="s">
        <v>43</v>
      </c>
      <c r="B1" s="11"/>
      <c r="C1" s="11"/>
      <c r="D1" s="11"/>
      <c r="E1" s="12"/>
      <c r="F1" s="12"/>
      <c r="G1" s="12"/>
      <c r="H1" s="12"/>
      <c r="I1" s="12"/>
      <c r="J1" s="12"/>
      <c r="K1" s="11"/>
      <c r="L1" s="11"/>
      <c r="M1" s="11"/>
      <c r="O1" s="12"/>
      <c r="Q1" s="12"/>
    </row>
    <row r="2" spans="1:17" ht="15" thickBot="1" x14ac:dyDescent="0.35">
      <c r="B2" s="13"/>
      <c r="C2" s="13"/>
      <c r="D2" s="13"/>
      <c r="E2" s="14"/>
      <c r="F2" s="14"/>
      <c r="G2" s="14"/>
      <c r="H2" s="14"/>
      <c r="I2" s="14"/>
      <c r="J2" s="14"/>
      <c r="K2" s="13"/>
      <c r="L2" s="13"/>
      <c r="M2" s="13"/>
      <c r="O2" s="12"/>
      <c r="Q2" s="12"/>
    </row>
    <row r="3" spans="1:17" x14ac:dyDescent="0.3">
      <c r="A3" s="15"/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33</v>
      </c>
      <c r="H3" s="16" t="s">
        <v>34</v>
      </c>
      <c r="I3" s="16" t="s">
        <v>35</v>
      </c>
      <c r="J3" s="16" t="s">
        <v>36</v>
      </c>
      <c r="K3" s="16" t="s">
        <v>37</v>
      </c>
      <c r="L3" s="16" t="s">
        <v>38</v>
      </c>
      <c r="M3" s="17" t="s">
        <v>39</v>
      </c>
      <c r="N3" s="18"/>
      <c r="O3" s="12"/>
      <c r="Q3" s="19" t="s">
        <v>40</v>
      </c>
    </row>
    <row r="4" spans="1:17" x14ac:dyDescent="0.3">
      <c r="A4" s="20" t="str">
        <f>'Budget Items'!F3</f>
        <v>Capital Expenditures</v>
      </c>
      <c r="B4" s="23">
        <f>'Budget Items'!G3</f>
        <v>12518</v>
      </c>
      <c r="C4" s="23">
        <v>0</v>
      </c>
      <c r="D4" s="23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"/>
      <c r="O4" s="12"/>
      <c r="Q4" s="23">
        <f t="shared" ref="Q4:Q9" si="0">SUM(B4:M4)</f>
        <v>12518</v>
      </c>
    </row>
    <row r="5" spans="1:17" x14ac:dyDescent="0.3">
      <c r="A5" s="20" t="str">
        <f>'Budget Items'!F4</f>
        <v>Overhead</v>
      </c>
      <c r="B5" s="23">
        <f>'Budget Items'!H4</f>
        <v>2240.516666666666</v>
      </c>
      <c r="C5" s="23">
        <f>'Budget Items'!H4</f>
        <v>2240.516666666666</v>
      </c>
      <c r="D5" s="23">
        <f>'Budget Items'!H4</f>
        <v>2240.516666666666</v>
      </c>
      <c r="E5" s="23">
        <f>'Budget Items'!K4</f>
        <v>0</v>
      </c>
      <c r="F5" s="23">
        <f>'Budget Items'!K4</f>
        <v>0</v>
      </c>
      <c r="G5" s="23">
        <f>'Budget Items'!K4</f>
        <v>0</v>
      </c>
      <c r="H5" s="23">
        <f>'Budget Items'!N4</f>
        <v>0</v>
      </c>
      <c r="I5" s="23">
        <f>'Budget Items'!N4</f>
        <v>0</v>
      </c>
      <c r="J5" s="23">
        <f>'Budget Items'!N4</f>
        <v>0</v>
      </c>
      <c r="K5" s="23">
        <f>'Budget Items'!Q4</f>
        <v>0</v>
      </c>
      <c r="L5" s="23">
        <f>'Budget Items'!Q4</f>
        <v>0</v>
      </c>
      <c r="M5" s="23">
        <f>'Budget Items'!Q4</f>
        <v>0</v>
      </c>
      <c r="N5" s="2"/>
      <c r="O5" s="12"/>
      <c r="Q5" s="23">
        <f t="shared" si="0"/>
        <v>6721.5499999999975</v>
      </c>
    </row>
    <row r="6" spans="1:17" x14ac:dyDescent="0.3">
      <c r="A6" s="20" t="str">
        <f>'Budget Items'!F5</f>
        <v>Salaries</v>
      </c>
      <c r="B6" s="23">
        <f>'Budget Items'!H5</f>
        <v>18000</v>
      </c>
      <c r="C6" s="23">
        <f>'Budget Items'!H5</f>
        <v>18000</v>
      </c>
      <c r="D6" s="23">
        <f>'Budget Items'!H5</f>
        <v>18000</v>
      </c>
      <c r="E6" s="23">
        <v>0</v>
      </c>
      <c r="F6" s="23">
        <f t="shared" ref="F6:M6" si="1">E6</f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>K6</f>
        <v>0</v>
      </c>
      <c r="M6" s="24">
        <f t="shared" si="1"/>
        <v>0</v>
      </c>
      <c r="N6" s="2"/>
      <c r="O6" s="12"/>
      <c r="Q6" s="23">
        <f t="shared" si="0"/>
        <v>54000</v>
      </c>
    </row>
    <row r="7" spans="1:17" x14ac:dyDescent="0.3">
      <c r="A7" s="20" t="str">
        <f>'Budget Items'!F6</f>
        <v>Contractors</v>
      </c>
      <c r="B7" s="23">
        <f>'Budget Items'!H6</f>
        <v>600</v>
      </c>
      <c r="C7" s="23">
        <f>'Budget Items'!H6</f>
        <v>600</v>
      </c>
      <c r="D7" s="23">
        <f>'Budget Items'!H6</f>
        <v>600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"/>
      <c r="O7" s="12"/>
      <c r="Q7" s="23">
        <f t="shared" si="0"/>
        <v>1800</v>
      </c>
    </row>
    <row r="8" spans="1:17" x14ac:dyDescent="0.3">
      <c r="A8" s="20" t="str">
        <f>'Budget Items'!F7</f>
        <v>Licenses and Services</v>
      </c>
      <c r="B8" s="23">
        <f>'Budget Items'!H7</f>
        <v>175</v>
      </c>
      <c r="C8" s="23">
        <f>'Budget Items'!H7</f>
        <v>175</v>
      </c>
      <c r="D8" s="23">
        <f>'Budget Items'!H7</f>
        <v>175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"/>
      <c r="O8" s="12"/>
      <c r="Q8" s="23">
        <f t="shared" si="0"/>
        <v>525</v>
      </c>
    </row>
    <row r="9" spans="1:17" x14ac:dyDescent="0.3">
      <c r="A9" s="20" t="str">
        <f>'Budget Items'!F8</f>
        <v>Monthly Supplies</v>
      </c>
      <c r="B9" s="23">
        <f>'Budget Items'!H8</f>
        <v>213</v>
      </c>
      <c r="C9" s="23">
        <f>'Budget Items'!H8</f>
        <v>213</v>
      </c>
      <c r="D9" s="23">
        <f>'Budget Items'!H8</f>
        <v>213</v>
      </c>
      <c r="E9" s="23">
        <v>0</v>
      </c>
      <c r="F9" s="23">
        <f t="shared" ref="F9:M9" si="2">E9</f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1"/>
      <c r="O9" s="12"/>
      <c r="Q9" s="23">
        <f t="shared" si="0"/>
        <v>639</v>
      </c>
    </row>
    <row r="11" spans="1:17" ht="15" thickBot="1" x14ac:dyDescent="0.35">
      <c r="A11" s="28" t="s">
        <v>41</v>
      </c>
      <c r="B11" s="35">
        <f>SUM(B4:B9)</f>
        <v>33746.516666666663</v>
      </c>
      <c r="C11" s="35">
        <f>SUM(C4:C9)</f>
        <v>21228.516666666666</v>
      </c>
      <c r="D11" s="35">
        <f>SUM(D4:D9)</f>
        <v>21228.516666666666</v>
      </c>
      <c r="E11" s="35">
        <v>0</v>
      </c>
      <c r="F11" s="35">
        <f t="shared" ref="F11:M11" si="3">SUM(F4:F9)</f>
        <v>0</v>
      </c>
      <c r="G11" s="35">
        <f t="shared" si="3"/>
        <v>0</v>
      </c>
      <c r="H11" s="35">
        <f t="shared" si="3"/>
        <v>0</v>
      </c>
      <c r="I11" s="35">
        <f t="shared" si="3"/>
        <v>0</v>
      </c>
      <c r="J11" s="35">
        <f t="shared" si="3"/>
        <v>0</v>
      </c>
      <c r="K11" s="35">
        <f t="shared" si="3"/>
        <v>0</v>
      </c>
      <c r="L11" s="35">
        <f t="shared" si="3"/>
        <v>0</v>
      </c>
      <c r="M11" s="35">
        <f t="shared" si="3"/>
        <v>0</v>
      </c>
      <c r="N11" s="29"/>
      <c r="O11" s="35">
        <f>SUM(B11:M11)</f>
        <v>76203.549999999988</v>
      </c>
      <c r="P11" s="19" t="s">
        <v>42</v>
      </c>
      <c r="Q11" s="36">
        <f>SUM(Q4:Q9)</f>
        <v>76203.549999999988</v>
      </c>
    </row>
    <row r="13" spans="1:17" x14ac:dyDescent="0.3">
      <c r="B13" s="11"/>
      <c r="C13" s="11"/>
      <c r="D13" s="11"/>
      <c r="E13" s="12"/>
      <c r="F13" s="12"/>
      <c r="G13" s="12"/>
      <c r="H13" s="12"/>
      <c r="I13" s="12"/>
      <c r="J13" s="12"/>
      <c r="K13" s="11"/>
      <c r="L13" s="11"/>
      <c r="M13" s="11"/>
      <c r="O13" s="12"/>
      <c r="Q13" s="12"/>
    </row>
    <row r="14" spans="1:17" x14ac:dyDescent="0.3">
      <c r="A14" s="30"/>
      <c r="B14" s="26"/>
      <c r="C14" s="26"/>
      <c r="D14" s="26"/>
      <c r="E14" s="27"/>
      <c r="F14" s="27"/>
      <c r="G14" s="27"/>
      <c r="H14" s="27"/>
      <c r="I14" s="27"/>
      <c r="J14" s="27"/>
      <c r="K14" s="26"/>
      <c r="L14" s="26"/>
      <c r="M14" s="26"/>
      <c r="N14" s="2"/>
      <c r="O14" s="27"/>
      <c r="P14" s="2"/>
      <c r="Q14" s="27"/>
    </row>
    <row r="15" spans="1:17" x14ac:dyDescent="0.3">
      <c r="A15" s="31"/>
      <c r="B15" s="32"/>
      <c r="C15" s="26"/>
      <c r="D15" s="26"/>
      <c r="E15" s="27"/>
      <c r="F15" s="27"/>
      <c r="G15" s="27"/>
      <c r="H15" s="27"/>
      <c r="I15" s="27"/>
      <c r="J15" s="27"/>
      <c r="K15" s="26"/>
      <c r="L15" s="26"/>
      <c r="M15" s="26"/>
      <c r="N15" s="2"/>
      <c r="O15" s="27"/>
      <c r="P15" s="2"/>
      <c r="Q15" s="27"/>
    </row>
    <row r="16" spans="1:17" x14ac:dyDescent="0.3">
      <c r="A16" s="26"/>
      <c r="B16" s="33"/>
      <c r="C16" s="26"/>
      <c r="D16" s="26"/>
      <c r="E16" s="27"/>
      <c r="F16" s="27"/>
      <c r="G16" s="27"/>
      <c r="H16" s="27"/>
      <c r="I16" s="27"/>
      <c r="J16" s="27"/>
      <c r="K16" s="26"/>
      <c r="L16" s="26"/>
      <c r="M16" s="26"/>
      <c r="N16" s="2"/>
      <c r="O16" s="27"/>
      <c r="P16" s="2"/>
      <c r="Q16" s="27"/>
    </row>
    <row r="17" spans="1:17" x14ac:dyDescent="0.3">
      <c r="A17" s="31"/>
      <c r="B17" s="33"/>
      <c r="C17" s="26"/>
      <c r="D17" s="26"/>
      <c r="E17" s="27"/>
      <c r="F17" s="27"/>
      <c r="G17" s="27"/>
      <c r="H17" s="27"/>
      <c r="I17" s="27"/>
      <c r="J17" s="27"/>
      <c r="K17" s="26"/>
      <c r="L17" s="26"/>
      <c r="M17" s="26"/>
      <c r="N17" s="2"/>
      <c r="O17" s="27"/>
      <c r="P17" s="2"/>
      <c r="Q17" s="27"/>
    </row>
    <row r="18" spans="1:17" x14ac:dyDescent="0.3">
      <c r="A18" s="2"/>
      <c r="B18" s="26"/>
      <c r="C18" s="26"/>
      <c r="D18" s="26"/>
      <c r="E18" s="27"/>
      <c r="F18" s="27"/>
      <c r="G18" s="27"/>
      <c r="H18" s="27"/>
      <c r="I18" s="27"/>
      <c r="J18" s="27"/>
      <c r="K18" s="26"/>
      <c r="L18" s="26"/>
      <c r="M18" s="26"/>
      <c r="N18" s="2"/>
      <c r="O18" s="27"/>
      <c r="P18" s="2"/>
      <c r="Q18" s="27"/>
    </row>
    <row r="19" spans="1:17" x14ac:dyDescent="0.3">
      <c r="A19" s="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"/>
      <c r="O19" s="34"/>
      <c r="P19" s="2"/>
      <c r="Q19" s="34"/>
    </row>
  </sheetData>
  <conditionalFormatting sqref="Q11">
    <cfRule type="expression" dxfId="24" priority="1">
      <formula>O11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0"/>
  <sheetViews>
    <sheetView tabSelected="1" zoomScale="90" zoomScaleNormal="90" workbookViewId="0">
      <selection activeCell="G34" sqref="G34"/>
    </sheetView>
  </sheetViews>
  <sheetFormatPr defaultRowHeight="14.4" x14ac:dyDescent="0.3"/>
  <cols>
    <col min="1" max="1" width="53.109375" customWidth="1"/>
    <col min="2" max="2" width="15.109375" customWidth="1"/>
    <col min="3" max="3" width="19.21875" customWidth="1"/>
    <col min="4" max="4" width="14.44140625" customWidth="1"/>
    <col min="5" max="5" width="15.21875" customWidth="1"/>
    <col min="6" max="6" width="15.33203125" customWidth="1"/>
    <col min="7" max="7" width="17.88671875" customWidth="1"/>
    <col min="8" max="8" width="16.6640625" customWidth="1"/>
    <col min="12" max="12" width="15.33203125" bestFit="1" customWidth="1"/>
    <col min="13" max="13" width="13.109375" bestFit="1" customWidth="1"/>
    <col min="14" max="15" width="14.21875" customWidth="1"/>
    <col min="16" max="16" width="15.6640625" customWidth="1"/>
    <col min="17" max="17" width="18.44140625" customWidth="1"/>
    <col min="18" max="18" width="18" customWidth="1"/>
    <col min="19" max="19" width="14.5546875" customWidth="1"/>
  </cols>
  <sheetData>
    <row r="1" spans="1:15" x14ac:dyDescent="0.3">
      <c r="A1" s="10" t="s">
        <v>44</v>
      </c>
    </row>
    <row r="2" spans="1:15" x14ac:dyDescent="0.3">
      <c r="A2" s="10" t="s">
        <v>45</v>
      </c>
      <c r="L2" t="s">
        <v>103</v>
      </c>
      <c r="M2" t="s">
        <v>104</v>
      </c>
    </row>
    <row r="3" spans="1:15" x14ac:dyDescent="0.3">
      <c r="B3" s="37" t="s">
        <v>46</v>
      </c>
      <c r="C3" s="37" t="s">
        <v>47</v>
      </c>
      <c r="D3" s="37" t="s">
        <v>91</v>
      </c>
      <c r="E3" s="37" t="s">
        <v>92</v>
      </c>
      <c r="F3" s="37" t="s">
        <v>48</v>
      </c>
      <c r="G3" s="37" t="s">
        <v>49</v>
      </c>
      <c r="H3" s="37" t="s">
        <v>50</v>
      </c>
      <c r="K3" s="37" t="s">
        <v>101</v>
      </c>
      <c r="L3" s="37" t="s">
        <v>100</v>
      </c>
      <c r="M3" s="37" t="s">
        <v>102</v>
      </c>
    </row>
    <row r="4" spans="1:15" x14ac:dyDescent="0.3">
      <c r="A4" s="38" t="s">
        <v>51</v>
      </c>
      <c r="B4" s="39">
        <v>65000</v>
      </c>
      <c r="C4" s="39">
        <v>100000</v>
      </c>
      <c r="D4" s="39">
        <v>135000</v>
      </c>
      <c r="E4" s="39">
        <v>150000</v>
      </c>
      <c r="F4" s="39">
        <v>200000</v>
      </c>
      <c r="G4" s="39">
        <v>250000</v>
      </c>
      <c r="H4" s="39">
        <v>300000</v>
      </c>
      <c r="K4" s="67">
        <v>0</v>
      </c>
      <c r="L4" s="68">
        <f>K4*B$5</f>
        <v>0</v>
      </c>
      <c r="M4" s="68">
        <f>L4 - B$9 - B$10 - B$20 - B$22</f>
        <v>-254674.61499999999</v>
      </c>
    </row>
    <row r="5" spans="1:15" x14ac:dyDescent="0.3">
      <c r="A5" s="38" t="s">
        <v>52</v>
      </c>
      <c r="B5" s="25">
        <v>3.99</v>
      </c>
      <c r="C5" s="25">
        <v>3.99</v>
      </c>
      <c r="D5" s="25">
        <v>3.99</v>
      </c>
      <c r="E5" s="25">
        <v>3.99</v>
      </c>
      <c r="F5" s="25">
        <v>3.99</v>
      </c>
      <c r="G5" s="25">
        <v>3.99</v>
      </c>
      <c r="H5" s="25">
        <v>3.99</v>
      </c>
      <c r="K5" s="67">
        <v>5000</v>
      </c>
      <c r="L5" s="68">
        <f t="shared" ref="L5:L34" si="0">K5*B$5</f>
        <v>19950</v>
      </c>
      <c r="M5" s="68">
        <f>L5 - B$9 - B$10 - B$20 - B$22</f>
        <v>-234724.61499999999</v>
      </c>
    </row>
    <row r="6" spans="1:15" x14ac:dyDescent="0.3">
      <c r="A6" s="4"/>
      <c r="B6" s="40"/>
      <c r="C6" s="40"/>
      <c r="D6" s="40"/>
      <c r="E6" s="40"/>
      <c r="F6" s="40"/>
      <c r="G6" s="40"/>
      <c r="H6" s="40"/>
      <c r="K6" s="67">
        <v>10000</v>
      </c>
      <c r="L6" s="68">
        <f t="shared" si="0"/>
        <v>39900</v>
      </c>
      <c r="M6" s="68">
        <f>L6 - B$9 - B$10 - B$20 - B$22</f>
        <v>-214774.61499999999</v>
      </c>
    </row>
    <row r="7" spans="1:15" x14ac:dyDescent="0.3">
      <c r="A7" s="41" t="s">
        <v>53</v>
      </c>
      <c r="B7" s="42">
        <f t="shared" ref="B7:G7" si="1">B4*B5</f>
        <v>259350</v>
      </c>
      <c r="C7" s="42">
        <f t="shared" si="1"/>
        <v>399000</v>
      </c>
      <c r="D7" s="42">
        <f t="shared" si="1"/>
        <v>538650</v>
      </c>
      <c r="E7" s="42">
        <f t="shared" si="1"/>
        <v>598500</v>
      </c>
      <c r="F7" s="42">
        <f t="shared" si="1"/>
        <v>798000</v>
      </c>
      <c r="G7" s="42">
        <f t="shared" si="1"/>
        <v>997500</v>
      </c>
      <c r="H7" s="42">
        <f>H4*H5</f>
        <v>1197000</v>
      </c>
      <c r="K7" s="67">
        <v>15000</v>
      </c>
      <c r="L7" s="68">
        <f t="shared" si="0"/>
        <v>59850</v>
      </c>
      <c r="M7" s="68">
        <f t="shared" ref="M7:M14" si="2">L7 - B$9 - B$10 - B$20 - B$22</f>
        <v>-194824.61499999999</v>
      </c>
    </row>
    <row r="8" spans="1:15" x14ac:dyDescent="0.3">
      <c r="A8" s="4"/>
      <c r="B8" s="40"/>
      <c r="C8" s="40"/>
      <c r="D8" s="40"/>
      <c r="E8" s="40"/>
      <c r="F8" s="40"/>
      <c r="G8" s="40"/>
      <c r="H8" s="40"/>
      <c r="K8" s="67">
        <v>20000</v>
      </c>
      <c r="L8" s="68">
        <f t="shared" si="0"/>
        <v>79800</v>
      </c>
      <c r="M8" s="68">
        <f t="shared" si="2"/>
        <v>-174874.61499999999</v>
      </c>
      <c r="O8" s="68"/>
    </row>
    <row r="9" spans="1:15" x14ac:dyDescent="0.3">
      <c r="A9" s="43" t="s">
        <v>98</v>
      </c>
      <c r="B9" s="44">
        <f>0.3 * B7</f>
        <v>77805</v>
      </c>
      <c r="C9" s="44">
        <f t="shared" ref="C9:H9" si="3">0.3 * C7</f>
        <v>119700</v>
      </c>
      <c r="D9" s="44">
        <f t="shared" si="3"/>
        <v>161595</v>
      </c>
      <c r="E9" s="44">
        <f t="shared" si="3"/>
        <v>179550</v>
      </c>
      <c r="F9" s="44">
        <f t="shared" si="3"/>
        <v>239400</v>
      </c>
      <c r="G9" s="44">
        <f t="shared" si="3"/>
        <v>299250</v>
      </c>
      <c r="H9" s="44">
        <f t="shared" si="3"/>
        <v>359100</v>
      </c>
      <c r="K9" s="67">
        <v>25000</v>
      </c>
      <c r="L9" s="68">
        <f t="shared" si="0"/>
        <v>99750</v>
      </c>
      <c r="M9" s="68">
        <f t="shared" si="2"/>
        <v>-154924.61499999999</v>
      </c>
    </row>
    <row r="10" spans="1:15" x14ac:dyDescent="0.3">
      <c r="A10" s="43" t="s">
        <v>97</v>
      </c>
      <c r="B10" s="25">
        <f xml:space="preserve"> 0.3 * B7</f>
        <v>77805</v>
      </c>
      <c r="C10" s="25">
        <f t="shared" ref="C10:H10" si="4" xml:space="preserve"> 0.3 * C7</f>
        <v>119700</v>
      </c>
      <c r="D10" s="25">
        <f t="shared" si="4"/>
        <v>161595</v>
      </c>
      <c r="E10" s="25">
        <f t="shared" si="4"/>
        <v>179550</v>
      </c>
      <c r="F10" s="25">
        <f t="shared" si="4"/>
        <v>239400</v>
      </c>
      <c r="G10" s="25">
        <f t="shared" si="4"/>
        <v>299250</v>
      </c>
      <c r="H10" s="25">
        <f t="shared" si="4"/>
        <v>359100</v>
      </c>
      <c r="K10" s="67">
        <v>30000</v>
      </c>
      <c r="L10" s="68">
        <f t="shared" si="0"/>
        <v>119700</v>
      </c>
      <c r="M10" s="68">
        <f t="shared" si="2"/>
        <v>-134974.61499999999</v>
      </c>
    </row>
    <row r="11" spans="1:15" x14ac:dyDescent="0.3">
      <c r="A11" s="45"/>
      <c r="B11" s="46"/>
      <c r="C11" s="46"/>
      <c r="D11" s="46"/>
      <c r="E11" s="46"/>
      <c r="F11" s="46"/>
      <c r="G11" s="46"/>
      <c r="H11" s="46"/>
      <c r="K11" s="67">
        <v>35000</v>
      </c>
      <c r="L11" s="68">
        <f t="shared" si="0"/>
        <v>139650</v>
      </c>
      <c r="M11" s="68">
        <f t="shared" si="2"/>
        <v>-115024.61499999999</v>
      </c>
    </row>
    <row r="12" spans="1:15" x14ac:dyDescent="0.3">
      <c r="A12" s="41" t="s">
        <v>54</v>
      </c>
      <c r="B12" s="42">
        <f>(B7-(B9+B10))</f>
        <v>103740</v>
      </c>
      <c r="C12" s="42">
        <f t="shared" ref="C12:H12" si="5">(C7-(C9+C10))</f>
        <v>159600</v>
      </c>
      <c r="D12" s="42">
        <f t="shared" si="5"/>
        <v>215460</v>
      </c>
      <c r="E12" s="42">
        <f t="shared" si="5"/>
        <v>239400</v>
      </c>
      <c r="F12" s="42">
        <f t="shared" si="5"/>
        <v>319200</v>
      </c>
      <c r="G12" s="42">
        <f t="shared" si="5"/>
        <v>399000</v>
      </c>
      <c r="H12" s="42">
        <f t="shared" si="5"/>
        <v>478800</v>
      </c>
      <c r="K12" s="67">
        <v>40000</v>
      </c>
      <c r="L12" s="68">
        <f t="shared" si="0"/>
        <v>159600</v>
      </c>
      <c r="M12" s="68">
        <f t="shared" si="2"/>
        <v>-95074.614999999991</v>
      </c>
    </row>
    <row r="13" spans="1:15" x14ac:dyDescent="0.3">
      <c r="A13" s="41"/>
      <c r="B13" s="42"/>
      <c r="C13" s="42"/>
      <c r="D13" s="42"/>
      <c r="E13" s="42"/>
      <c r="F13" s="42"/>
      <c r="G13" s="42"/>
      <c r="H13" s="42"/>
      <c r="K13" s="67">
        <v>45000</v>
      </c>
      <c r="L13" s="68">
        <f t="shared" si="0"/>
        <v>179550</v>
      </c>
      <c r="M13" s="68">
        <f t="shared" si="2"/>
        <v>-75124.614999999991</v>
      </c>
    </row>
    <row r="14" spans="1:15" x14ac:dyDescent="0.3">
      <c r="A14" s="47" t="s">
        <v>55</v>
      </c>
      <c r="B14" s="48"/>
      <c r="C14" s="48"/>
      <c r="D14" s="48"/>
      <c r="E14" s="48"/>
      <c r="F14" s="48"/>
      <c r="G14" s="48"/>
      <c r="H14" s="48"/>
      <c r="K14" s="67">
        <v>50000</v>
      </c>
      <c r="L14" s="68">
        <f t="shared" si="0"/>
        <v>199500</v>
      </c>
      <c r="M14" s="68">
        <f t="shared" si="2"/>
        <v>-55174.614999999983</v>
      </c>
    </row>
    <row r="15" spans="1:15" x14ac:dyDescent="0.3">
      <c r="A15" s="4"/>
      <c r="B15" s="40"/>
      <c r="C15" s="40"/>
      <c r="D15" s="40"/>
      <c r="E15" s="40"/>
      <c r="F15" s="40"/>
      <c r="G15" s="40"/>
      <c r="H15" s="40"/>
      <c r="K15" s="67">
        <v>55000</v>
      </c>
      <c r="L15" s="68">
        <f t="shared" si="0"/>
        <v>219450</v>
      </c>
      <c r="M15" s="68">
        <f>L15 - B$9 - B$10 - B$20 - B$22</f>
        <v>-35224.614999999983</v>
      </c>
    </row>
    <row r="16" spans="1:15" x14ac:dyDescent="0.3">
      <c r="K16" s="67">
        <v>60000</v>
      </c>
      <c r="L16" s="68">
        <f t="shared" si="0"/>
        <v>239400</v>
      </c>
      <c r="M16" s="68">
        <f>L16 - B$9 - B$10 - B$20 - B$22</f>
        <v>-15274.614999999983</v>
      </c>
    </row>
    <row r="17" spans="1:19" x14ac:dyDescent="0.3">
      <c r="K17" s="67">
        <v>65000</v>
      </c>
      <c r="L17" s="68">
        <f t="shared" si="0"/>
        <v>259350</v>
      </c>
      <c r="M17" s="68">
        <f>L17 - B$9 - B$10 - B$20 - B$22</f>
        <v>4675.3850000000166</v>
      </c>
    </row>
    <row r="18" spans="1:19" ht="21" x14ac:dyDescent="0.4">
      <c r="A18" s="53" t="s">
        <v>46</v>
      </c>
      <c r="B18" s="54"/>
      <c r="C18" s="54"/>
      <c r="D18" s="54"/>
      <c r="K18" s="67">
        <v>70000</v>
      </c>
      <c r="L18" s="68">
        <f t="shared" si="0"/>
        <v>279300</v>
      </c>
      <c r="M18" s="68">
        <f t="shared" ref="M18:M34" si="6">L18 - B$9 - B$10 - B$20 - B$22</f>
        <v>24625.385000000017</v>
      </c>
    </row>
    <row r="19" spans="1:19" x14ac:dyDescent="0.3">
      <c r="A19" s="49" t="s">
        <v>56</v>
      </c>
      <c r="B19" s="40"/>
      <c r="C19" s="40"/>
      <c r="D19" s="40"/>
      <c r="K19" s="67">
        <v>75000</v>
      </c>
      <c r="L19" s="68">
        <f t="shared" si="0"/>
        <v>299250</v>
      </c>
      <c r="M19" s="68">
        <f t="shared" si="6"/>
        <v>44575.385000000017</v>
      </c>
    </row>
    <row r="20" spans="1:19" x14ac:dyDescent="0.3">
      <c r="A20" s="38" t="s">
        <v>57</v>
      </c>
      <c r="B20" s="22">
        <f>'Monthly Budget Calculator'!O11</f>
        <v>76203.549999999988</v>
      </c>
      <c r="C20" s="22">
        <f>'Monthly Budget Calculator'!O11</f>
        <v>76203.549999999988</v>
      </c>
      <c r="D20" s="22">
        <f>'Monthly Budget Calculator'!O11</f>
        <v>76203.549999999988</v>
      </c>
      <c r="K20" s="67">
        <v>80000</v>
      </c>
      <c r="L20" s="68">
        <f t="shared" si="0"/>
        <v>319200</v>
      </c>
      <c r="M20" s="68">
        <f t="shared" si="6"/>
        <v>64525.385000000017</v>
      </c>
    </row>
    <row r="21" spans="1:19" x14ac:dyDescent="0.3">
      <c r="A21" s="50" t="s">
        <v>61</v>
      </c>
      <c r="B21" s="40">
        <v>0.3</v>
      </c>
      <c r="C21" s="40">
        <v>0.5</v>
      </c>
      <c r="D21" s="40">
        <v>0.8</v>
      </c>
      <c r="K21" s="67">
        <v>85000</v>
      </c>
      <c r="L21" s="68">
        <f t="shared" si="0"/>
        <v>339150</v>
      </c>
      <c r="M21" s="68">
        <f t="shared" si="6"/>
        <v>84475.385000000009</v>
      </c>
    </row>
    <row r="22" spans="1:19" x14ac:dyDescent="0.3">
      <c r="A22" s="51" t="s">
        <v>58</v>
      </c>
      <c r="B22" s="25">
        <f>B20*B21</f>
        <v>22861.064999999995</v>
      </c>
      <c r="C22" s="25">
        <f>C20*C21</f>
        <v>38101.774999999994</v>
      </c>
      <c r="D22" s="25">
        <f>D20*D21</f>
        <v>60962.84</v>
      </c>
      <c r="K22" s="67">
        <v>90000</v>
      </c>
      <c r="L22" s="68">
        <f t="shared" si="0"/>
        <v>359100</v>
      </c>
      <c r="M22" s="68">
        <f t="shared" si="6"/>
        <v>104425.38500000001</v>
      </c>
    </row>
    <row r="23" spans="1:19" x14ac:dyDescent="0.3">
      <c r="A23" s="41" t="s">
        <v>59</v>
      </c>
      <c r="B23" s="42">
        <f>B12-B20-B22</f>
        <v>4675.3850000000166</v>
      </c>
      <c r="C23" s="42">
        <f>B12-C20-C22</f>
        <v>-10565.324999999983</v>
      </c>
      <c r="D23" s="42">
        <f>B12-D20-D22</f>
        <v>-33426.389999999985</v>
      </c>
      <c r="K23" s="67">
        <v>95000</v>
      </c>
      <c r="L23" s="68">
        <f t="shared" si="0"/>
        <v>379050</v>
      </c>
      <c r="M23" s="68">
        <f t="shared" si="6"/>
        <v>124375.38500000001</v>
      </c>
    </row>
    <row r="24" spans="1:19" x14ac:dyDescent="0.3">
      <c r="A24" s="41" t="s">
        <v>60</v>
      </c>
      <c r="B24" s="52">
        <f>B23/B12</f>
        <v>4.5068295739348528E-2</v>
      </c>
      <c r="C24" s="52">
        <f>C23/B12</f>
        <v>-0.10184427414690556</v>
      </c>
      <c r="D24" s="52">
        <f>D23/B12</f>
        <v>-0.32221312897628673</v>
      </c>
      <c r="K24" s="67">
        <v>100000</v>
      </c>
      <c r="L24" s="68">
        <f t="shared" si="0"/>
        <v>399000</v>
      </c>
      <c r="M24" s="68">
        <f t="shared" si="6"/>
        <v>144325.38500000001</v>
      </c>
    </row>
    <row r="25" spans="1:19" x14ac:dyDescent="0.3">
      <c r="H25" s="68"/>
      <c r="K25" s="67">
        <v>105000</v>
      </c>
      <c r="L25" s="68">
        <f t="shared" si="0"/>
        <v>418950</v>
      </c>
      <c r="M25" s="68">
        <f t="shared" si="6"/>
        <v>164275.38500000001</v>
      </c>
    </row>
    <row r="26" spans="1:19" ht="21" x14ac:dyDescent="0.4">
      <c r="A26" s="53" t="s">
        <v>47</v>
      </c>
      <c r="B26" s="54"/>
      <c r="C26" s="54"/>
      <c r="D26" s="54"/>
      <c r="H26" s="69"/>
      <c r="K26" s="67">
        <v>110000</v>
      </c>
      <c r="L26" s="68">
        <f t="shared" si="0"/>
        <v>438900</v>
      </c>
      <c r="M26" s="68">
        <f t="shared" si="6"/>
        <v>184225.38500000001</v>
      </c>
    </row>
    <row r="27" spans="1:19" x14ac:dyDescent="0.3">
      <c r="A27" s="49" t="s">
        <v>56</v>
      </c>
      <c r="B27" s="40"/>
      <c r="C27" s="40"/>
      <c r="D27" s="40"/>
      <c r="K27" s="67">
        <v>115000</v>
      </c>
      <c r="L27" s="68">
        <f t="shared" si="0"/>
        <v>458850</v>
      </c>
      <c r="M27" s="68">
        <f t="shared" si="6"/>
        <v>204175.38500000001</v>
      </c>
    </row>
    <row r="28" spans="1:19" x14ac:dyDescent="0.3">
      <c r="A28" s="38" t="s">
        <v>57</v>
      </c>
      <c r="B28" s="22">
        <f>'Monthly Budget Calculator'!O11</f>
        <v>76203.549999999988</v>
      </c>
      <c r="C28" s="22">
        <f>'Monthly Budget Calculator'!O11</f>
        <v>76203.549999999988</v>
      </c>
      <c r="D28" s="22">
        <f>'Monthly Budget Calculator'!O11</f>
        <v>76203.549999999988</v>
      </c>
      <c r="K28" s="67">
        <v>120000</v>
      </c>
      <c r="L28" s="68">
        <f t="shared" si="0"/>
        <v>478800</v>
      </c>
      <c r="M28" s="68">
        <f t="shared" si="6"/>
        <v>224125.38500000001</v>
      </c>
      <c r="N28" s="37"/>
      <c r="O28" s="37"/>
    </row>
    <row r="29" spans="1:19" x14ac:dyDescent="0.3">
      <c r="A29" s="50" t="s">
        <v>61</v>
      </c>
      <c r="B29" s="40">
        <v>0.3</v>
      </c>
      <c r="C29" s="40">
        <v>0.5</v>
      </c>
      <c r="D29" s="40">
        <v>0.8</v>
      </c>
      <c r="K29" s="67">
        <v>125000</v>
      </c>
      <c r="L29" s="68">
        <f t="shared" si="0"/>
        <v>498750</v>
      </c>
      <c r="M29" s="68">
        <f t="shared" si="6"/>
        <v>244075.38500000001</v>
      </c>
      <c r="P29" s="37"/>
      <c r="Q29" s="37"/>
      <c r="R29" s="37"/>
      <c r="S29" s="37"/>
    </row>
    <row r="30" spans="1:19" x14ac:dyDescent="0.3">
      <c r="A30" s="51" t="s">
        <v>58</v>
      </c>
      <c r="B30" s="25">
        <f>B28*B29</f>
        <v>22861.064999999995</v>
      </c>
      <c r="C30" s="25">
        <f>C28*C29</f>
        <v>38101.774999999994</v>
      </c>
      <c r="D30" s="25">
        <f>D28*D29</f>
        <v>60962.84</v>
      </c>
      <c r="K30" s="67">
        <v>130000</v>
      </c>
      <c r="L30" s="68">
        <f t="shared" si="0"/>
        <v>518700</v>
      </c>
      <c r="M30" s="68">
        <f t="shared" si="6"/>
        <v>264025.38500000001</v>
      </c>
    </row>
    <row r="31" spans="1:19" x14ac:dyDescent="0.3">
      <c r="A31" s="41" t="s">
        <v>59</v>
      </c>
      <c r="B31" s="42">
        <f>C12-B28-B30</f>
        <v>60535.385000000017</v>
      </c>
      <c r="C31" s="42">
        <f>C12-C28-C30</f>
        <v>45294.675000000017</v>
      </c>
      <c r="D31" s="42">
        <f>C12-D28-D30</f>
        <v>22433.610000000015</v>
      </c>
      <c r="K31" s="67">
        <v>135000</v>
      </c>
      <c r="L31" s="68">
        <f t="shared" si="0"/>
        <v>538650</v>
      </c>
      <c r="M31" s="68">
        <f t="shared" si="6"/>
        <v>283975.38500000001</v>
      </c>
    </row>
    <row r="32" spans="1:19" x14ac:dyDescent="0.3">
      <c r="A32" s="41" t="s">
        <v>60</v>
      </c>
      <c r="B32" s="52">
        <f>B31/C12</f>
        <v>0.37929439223057654</v>
      </c>
      <c r="C32" s="52">
        <f>C31/C12</f>
        <v>0.28380122180451139</v>
      </c>
      <c r="D32" s="52">
        <f>D31/C12</f>
        <v>0.14056146616541362</v>
      </c>
      <c r="K32" s="67">
        <v>140000</v>
      </c>
      <c r="L32" s="68">
        <f t="shared" si="0"/>
        <v>558600</v>
      </c>
      <c r="M32" s="68">
        <f t="shared" si="6"/>
        <v>303925.38500000001</v>
      </c>
    </row>
    <row r="33" spans="1:13" x14ac:dyDescent="0.3">
      <c r="K33" s="67">
        <v>145000</v>
      </c>
      <c r="L33" s="68">
        <f t="shared" si="0"/>
        <v>578550</v>
      </c>
      <c r="M33" s="68">
        <f t="shared" si="6"/>
        <v>323875.38500000001</v>
      </c>
    </row>
    <row r="34" spans="1:13" ht="21" x14ac:dyDescent="0.4">
      <c r="A34" s="53" t="s">
        <v>91</v>
      </c>
      <c r="B34" s="54"/>
      <c r="C34" s="54"/>
      <c r="D34" s="54"/>
      <c r="K34" s="67">
        <v>150000</v>
      </c>
      <c r="L34" s="68">
        <f t="shared" si="0"/>
        <v>598500</v>
      </c>
      <c r="M34" s="68">
        <f t="shared" si="6"/>
        <v>343825.38500000001</v>
      </c>
    </row>
    <row r="35" spans="1:13" x14ac:dyDescent="0.3">
      <c r="A35" s="49" t="s">
        <v>56</v>
      </c>
      <c r="B35" s="40"/>
      <c r="C35" s="40"/>
      <c r="D35" s="40"/>
    </row>
    <row r="36" spans="1:13" x14ac:dyDescent="0.3">
      <c r="A36" s="38" t="s">
        <v>57</v>
      </c>
      <c r="B36" s="22">
        <f>'Monthly Budget Calculator'!O11</f>
        <v>76203.549999999988</v>
      </c>
      <c r="C36" s="22">
        <f>'Monthly Budget Calculator'!O11</f>
        <v>76203.549999999988</v>
      </c>
      <c r="D36" s="22">
        <f>'Monthly Budget Calculator'!O11</f>
        <v>76203.549999999988</v>
      </c>
    </row>
    <row r="37" spans="1:13" x14ac:dyDescent="0.3">
      <c r="A37" s="50" t="s">
        <v>61</v>
      </c>
      <c r="B37" s="40">
        <v>0.3</v>
      </c>
      <c r="C37" s="40">
        <v>0.5</v>
      </c>
      <c r="D37" s="40">
        <v>0.8</v>
      </c>
    </row>
    <row r="38" spans="1:13" x14ac:dyDescent="0.3">
      <c r="A38" s="51" t="s">
        <v>58</v>
      </c>
      <c r="B38" s="25">
        <f>B36*B37</f>
        <v>22861.064999999995</v>
      </c>
      <c r="C38" s="25">
        <f>C36*C37</f>
        <v>38101.774999999994</v>
      </c>
      <c r="D38" s="25">
        <f>D36*D37</f>
        <v>60962.84</v>
      </c>
    </row>
    <row r="39" spans="1:13" x14ac:dyDescent="0.3">
      <c r="A39" s="41" t="s">
        <v>59</v>
      </c>
      <c r="B39" s="42">
        <f>D12-B36-B38</f>
        <v>116395.38500000001</v>
      </c>
      <c r="C39" s="42">
        <f>D12-C36-C38</f>
        <v>101154.67500000002</v>
      </c>
      <c r="D39" s="42">
        <f>D12-D36-D38</f>
        <v>78293.610000000015</v>
      </c>
    </row>
    <row r="40" spans="1:13" x14ac:dyDescent="0.3">
      <c r="A40" s="41" t="s">
        <v>60</v>
      </c>
      <c r="B40" s="52">
        <f>B39/D12</f>
        <v>0.54021806831894559</v>
      </c>
      <c r="C40" s="52">
        <f>C39/D12</f>
        <v>0.46948238652186031</v>
      </c>
      <c r="D40" s="52">
        <f>D39/D12</f>
        <v>0.3633788638262323</v>
      </c>
    </row>
    <row r="42" spans="1:13" ht="21" x14ac:dyDescent="0.4">
      <c r="A42" s="53" t="s">
        <v>92</v>
      </c>
      <c r="B42" s="54"/>
      <c r="C42" s="54"/>
      <c r="D42" s="54"/>
    </row>
    <row r="43" spans="1:13" x14ac:dyDescent="0.3">
      <c r="A43" s="49" t="s">
        <v>56</v>
      </c>
      <c r="B43" s="40"/>
      <c r="C43" s="40"/>
      <c r="D43" s="40"/>
    </row>
    <row r="44" spans="1:13" x14ac:dyDescent="0.3">
      <c r="A44" s="38" t="s">
        <v>57</v>
      </c>
      <c r="B44" s="22">
        <f>'Monthly Budget Calculator'!O11</f>
        <v>76203.549999999988</v>
      </c>
      <c r="C44" s="22">
        <f>'Monthly Budget Calculator'!O11</f>
        <v>76203.549999999988</v>
      </c>
      <c r="D44" s="22">
        <f>'Monthly Budget Calculator'!O11</f>
        <v>76203.549999999988</v>
      </c>
    </row>
    <row r="45" spans="1:13" x14ac:dyDescent="0.3">
      <c r="A45" s="38"/>
      <c r="B45" s="25"/>
      <c r="C45" s="25"/>
      <c r="D45" s="25"/>
    </row>
    <row r="46" spans="1:13" x14ac:dyDescent="0.3">
      <c r="A46" s="50" t="s">
        <v>61</v>
      </c>
      <c r="B46" s="40">
        <v>0.3</v>
      </c>
      <c r="C46" s="40">
        <v>0.5</v>
      </c>
      <c r="D46" s="40">
        <v>0.8</v>
      </c>
    </row>
    <row r="47" spans="1:13" x14ac:dyDescent="0.3">
      <c r="A47" s="51" t="s">
        <v>58</v>
      </c>
      <c r="B47" s="25">
        <f>B44*B46</f>
        <v>22861.064999999995</v>
      </c>
      <c r="C47" s="25">
        <f t="shared" ref="C47" si="7">C44*C46</f>
        <v>38101.774999999994</v>
      </c>
      <c r="D47" s="25">
        <f t="shared" ref="D47" si="8">D44*D46</f>
        <v>60962.84</v>
      </c>
    </row>
    <row r="48" spans="1:13" x14ac:dyDescent="0.3">
      <c r="A48" s="4"/>
      <c r="B48" s="40"/>
      <c r="C48" s="40"/>
      <c r="D48" s="40"/>
    </row>
    <row r="49" spans="1:4" x14ac:dyDescent="0.3">
      <c r="A49" s="41" t="s">
        <v>59</v>
      </c>
      <c r="B49" s="42">
        <f>E12-B44-B47</f>
        <v>140335.38500000001</v>
      </c>
      <c r="C49" s="42">
        <f>E12-C44-C47</f>
        <v>125094.67500000002</v>
      </c>
      <c r="D49" s="42">
        <f>E12-D44-D47</f>
        <v>102233.61000000002</v>
      </c>
    </row>
    <row r="50" spans="1:4" x14ac:dyDescent="0.3">
      <c r="A50" s="41" t="s">
        <v>60</v>
      </c>
      <c r="B50" s="52">
        <f>B49/E12</f>
        <v>0.58619626148705095</v>
      </c>
      <c r="C50" s="52">
        <f>C49/E12</f>
        <v>0.52253414786967423</v>
      </c>
      <c r="D50" s="52">
        <f>D49/E12</f>
        <v>0.42704097744360908</v>
      </c>
    </row>
    <row r="52" spans="1:4" ht="21" x14ac:dyDescent="0.4">
      <c r="A52" s="53" t="s">
        <v>48</v>
      </c>
      <c r="B52" s="54"/>
      <c r="C52" s="54"/>
      <c r="D52" s="54"/>
    </row>
    <row r="53" spans="1:4" x14ac:dyDescent="0.3">
      <c r="A53" s="49" t="s">
        <v>56</v>
      </c>
      <c r="B53" s="40"/>
      <c r="C53" s="40"/>
      <c r="D53" s="40"/>
    </row>
    <row r="54" spans="1:4" x14ac:dyDescent="0.3">
      <c r="A54" s="38" t="s">
        <v>57</v>
      </c>
      <c r="B54" s="22">
        <f>'Monthly Budget Calculator'!O11</f>
        <v>76203.549999999988</v>
      </c>
      <c r="C54" s="22">
        <f>'Monthly Budget Calculator'!O11</f>
        <v>76203.549999999988</v>
      </c>
      <c r="D54" s="22">
        <f>'Monthly Budget Calculator'!O11</f>
        <v>76203.549999999988</v>
      </c>
    </row>
    <row r="55" spans="1:4" x14ac:dyDescent="0.3">
      <c r="A55" s="38"/>
      <c r="B55" s="25"/>
      <c r="C55" s="25"/>
      <c r="D55" s="25"/>
    </row>
    <row r="56" spans="1:4" x14ac:dyDescent="0.3">
      <c r="A56" s="50" t="s">
        <v>61</v>
      </c>
      <c r="B56" s="40">
        <v>0.3</v>
      </c>
      <c r="C56" s="40">
        <v>0.5</v>
      </c>
      <c r="D56" s="40">
        <v>0.8</v>
      </c>
    </row>
    <row r="57" spans="1:4" x14ac:dyDescent="0.3">
      <c r="A57" s="51" t="s">
        <v>58</v>
      </c>
      <c r="B57" s="25">
        <f>B54*B56</f>
        <v>22861.064999999995</v>
      </c>
      <c r="C57" s="25">
        <f t="shared" ref="C57" si="9">C54*C56</f>
        <v>38101.774999999994</v>
      </c>
      <c r="D57" s="25">
        <f t="shared" ref="D57" si="10">D54*D56</f>
        <v>60962.84</v>
      </c>
    </row>
    <row r="58" spans="1:4" x14ac:dyDescent="0.3">
      <c r="A58" s="4"/>
      <c r="B58" s="40"/>
      <c r="C58" s="40"/>
      <c r="D58" s="40"/>
    </row>
    <row r="59" spans="1:4" x14ac:dyDescent="0.3">
      <c r="A59" s="41" t="s">
        <v>59</v>
      </c>
      <c r="B59" s="42">
        <f>F12-B54-B57</f>
        <v>220135.38500000001</v>
      </c>
      <c r="C59" s="42">
        <f>F12-C54-C57</f>
        <v>204894.67500000002</v>
      </c>
      <c r="D59" s="42">
        <f>F12-D54-D57</f>
        <v>182033.61000000002</v>
      </c>
    </row>
    <row r="60" spans="1:4" x14ac:dyDescent="0.3">
      <c r="A60" s="41" t="s">
        <v>60</v>
      </c>
      <c r="B60" s="52">
        <f>B59/F12</f>
        <v>0.68964719611528824</v>
      </c>
      <c r="C60" s="52">
        <f>C59/F12</f>
        <v>0.6419006109022557</v>
      </c>
      <c r="D60" s="52">
        <f>D59/F12</f>
        <v>0.57028073308270677</v>
      </c>
    </row>
    <row r="62" spans="1:4" ht="21" x14ac:dyDescent="0.4">
      <c r="A62" s="53" t="s">
        <v>49</v>
      </c>
      <c r="B62" s="54"/>
      <c r="C62" s="54"/>
      <c r="D62" s="54"/>
    </row>
    <row r="63" spans="1:4" x14ac:dyDescent="0.3">
      <c r="A63" s="49" t="s">
        <v>56</v>
      </c>
      <c r="B63" s="40"/>
      <c r="C63" s="40"/>
      <c r="D63" s="40"/>
    </row>
    <row r="64" spans="1:4" x14ac:dyDescent="0.3">
      <c r="A64" s="38" t="s">
        <v>57</v>
      </c>
      <c r="B64" s="22">
        <f>'Monthly Budget Calculator'!O11</f>
        <v>76203.549999999988</v>
      </c>
      <c r="C64" s="22">
        <f>'Monthly Budget Calculator'!O11</f>
        <v>76203.549999999988</v>
      </c>
      <c r="D64" s="22">
        <f>'Monthly Budget Calculator'!O11</f>
        <v>76203.549999999988</v>
      </c>
    </row>
    <row r="65" spans="1:4" x14ac:dyDescent="0.3">
      <c r="A65" s="38"/>
      <c r="B65" s="25"/>
      <c r="C65" s="25"/>
      <c r="D65" s="25"/>
    </row>
    <row r="66" spans="1:4" x14ac:dyDescent="0.3">
      <c r="A66" s="50" t="s">
        <v>61</v>
      </c>
      <c r="B66" s="40">
        <v>0.3</v>
      </c>
      <c r="C66" s="40">
        <v>0.5</v>
      </c>
      <c r="D66" s="40">
        <v>0.8</v>
      </c>
    </row>
    <row r="67" spans="1:4" x14ac:dyDescent="0.3">
      <c r="A67" s="51" t="s">
        <v>58</v>
      </c>
      <c r="B67" s="25">
        <f>B64*B66</f>
        <v>22861.064999999995</v>
      </c>
      <c r="C67" s="25">
        <f t="shared" ref="C67" si="11">C64*C66</f>
        <v>38101.774999999994</v>
      </c>
      <c r="D67" s="25">
        <f t="shared" ref="D67" si="12">D64*D66</f>
        <v>60962.84</v>
      </c>
    </row>
    <row r="68" spans="1:4" x14ac:dyDescent="0.3">
      <c r="A68" s="4"/>
      <c r="B68" s="40"/>
      <c r="C68" s="40"/>
      <c r="D68" s="40"/>
    </row>
    <row r="69" spans="1:4" x14ac:dyDescent="0.3">
      <c r="A69" s="41" t="s">
        <v>59</v>
      </c>
      <c r="B69" s="42">
        <f>G12-B64-B67</f>
        <v>299935.38500000001</v>
      </c>
      <c r="C69" s="42">
        <f>G12-C64-C67</f>
        <v>284694.67500000005</v>
      </c>
      <c r="D69" s="42">
        <f>G12-D64-D67</f>
        <v>261833.61000000002</v>
      </c>
    </row>
    <row r="70" spans="1:4" x14ac:dyDescent="0.3">
      <c r="A70" s="41" t="s">
        <v>60</v>
      </c>
      <c r="B70" s="52">
        <f>B69/G12</f>
        <v>0.75171775689223064</v>
      </c>
      <c r="C70" s="52">
        <f>C69/G12</f>
        <v>0.71352048872180462</v>
      </c>
      <c r="D70" s="52">
        <f>D69/G12</f>
        <v>0.65622458646616544</v>
      </c>
    </row>
    <row r="72" spans="1:4" ht="21" x14ac:dyDescent="0.4">
      <c r="A72" s="53" t="s">
        <v>50</v>
      </c>
      <c r="B72" s="54"/>
      <c r="C72" s="54"/>
      <c r="D72" s="54"/>
    </row>
    <row r="73" spans="1:4" x14ac:dyDescent="0.3">
      <c r="A73" s="49" t="s">
        <v>56</v>
      </c>
      <c r="B73" s="40"/>
      <c r="C73" s="40"/>
      <c r="D73" s="40"/>
    </row>
    <row r="74" spans="1:4" x14ac:dyDescent="0.3">
      <c r="A74" s="38" t="s">
        <v>57</v>
      </c>
      <c r="B74" s="22">
        <f>'Monthly Budget Calculator'!O11</f>
        <v>76203.549999999988</v>
      </c>
      <c r="C74" s="22">
        <f>'Monthly Budget Calculator'!O11</f>
        <v>76203.549999999988</v>
      </c>
      <c r="D74" s="22">
        <f>'Monthly Budget Calculator'!O11</f>
        <v>76203.549999999988</v>
      </c>
    </row>
    <row r="75" spans="1:4" x14ac:dyDescent="0.3">
      <c r="A75" s="38"/>
      <c r="B75" s="25"/>
      <c r="C75" s="25"/>
      <c r="D75" s="25"/>
    </row>
    <row r="76" spans="1:4" x14ac:dyDescent="0.3">
      <c r="A76" s="50" t="s">
        <v>61</v>
      </c>
      <c r="B76" s="40">
        <v>0.3</v>
      </c>
      <c r="C76" s="40">
        <v>0.5</v>
      </c>
      <c r="D76" s="40">
        <v>0.8</v>
      </c>
    </row>
    <row r="77" spans="1:4" x14ac:dyDescent="0.3">
      <c r="A77" s="51" t="s">
        <v>58</v>
      </c>
      <c r="B77" s="25">
        <f>B74*B76</f>
        <v>22861.064999999995</v>
      </c>
      <c r="C77" s="25">
        <f t="shared" ref="C77" si="13">C74*C76</f>
        <v>38101.774999999994</v>
      </c>
      <c r="D77" s="25">
        <f t="shared" ref="D77" si="14">D74*D76</f>
        <v>60962.84</v>
      </c>
    </row>
    <row r="78" spans="1:4" x14ac:dyDescent="0.3">
      <c r="A78" s="4"/>
      <c r="B78" s="40"/>
      <c r="C78" s="40"/>
      <c r="D78" s="40"/>
    </row>
    <row r="79" spans="1:4" x14ac:dyDescent="0.3">
      <c r="A79" s="41" t="s">
        <v>59</v>
      </c>
      <c r="B79" s="42">
        <f>H12-B74-B77</f>
        <v>379735.38500000001</v>
      </c>
      <c r="C79" s="42">
        <f>H12-C74-C77</f>
        <v>364494.67500000005</v>
      </c>
      <c r="D79" s="42">
        <f>H12-D74-D77</f>
        <v>341633.61</v>
      </c>
    </row>
    <row r="80" spans="1:4" x14ac:dyDescent="0.3">
      <c r="A80" s="41" t="s">
        <v>60</v>
      </c>
      <c r="B80" s="52">
        <f>B79/H12</f>
        <v>0.79309813074352553</v>
      </c>
      <c r="C80" s="52">
        <f>C79/H12</f>
        <v>0.76126707393483717</v>
      </c>
      <c r="D80" s="52">
        <f>D79/H12</f>
        <v>0.71352048872180451</v>
      </c>
    </row>
  </sheetData>
  <conditionalFormatting sqref="B24:H24">
    <cfRule type="cellIs" dxfId="23" priority="23" operator="greaterThanOrEqual">
      <formula>0</formula>
    </cfRule>
    <cfRule type="cellIs" dxfId="22" priority="24" operator="lessThan">
      <formula>0</formula>
    </cfRule>
  </conditionalFormatting>
  <conditionalFormatting sqref="B32:H32">
    <cfRule type="cellIs" dxfId="21" priority="21" operator="greaterThanOrEqual">
      <formula>0</formula>
    </cfRule>
    <cfRule type="cellIs" dxfId="20" priority="22" operator="lessThan">
      <formula>0</formula>
    </cfRule>
  </conditionalFormatting>
  <conditionalFormatting sqref="B40:H40">
    <cfRule type="cellIs" dxfId="19" priority="19" operator="greaterThanOrEqual">
      <formula>0</formula>
    </cfRule>
    <cfRule type="cellIs" dxfId="18" priority="20" operator="lessThan">
      <formula>0</formula>
    </cfRule>
  </conditionalFormatting>
  <conditionalFormatting sqref="B50:H50">
    <cfRule type="cellIs" dxfId="17" priority="17" operator="greaterThanOrEqual">
      <formula>0</formula>
    </cfRule>
    <cfRule type="cellIs" dxfId="16" priority="18" operator="lessThan">
      <formula>0</formula>
    </cfRule>
  </conditionalFormatting>
  <conditionalFormatting sqref="B60:H60">
    <cfRule type="cellIs" dxfId="15" priority="15" operator="greaterThanOrEqual">
      <formula>0</formula>
    </cfRule>
    <cfRule type="cellIs" dxfId="14" priority="16" operator="lessThan">
      <formula>0</formula>
    </cfRule>
  </conditionalFormatting>
  <conditionalFormatting sqref="B70:H70">
    <cfRule type="cellIs" dxfId="13" priority="13" operator="greaterThanOrEqual">
      <formula>0</formula>
    </cfRule>
    <cfRule type="cellIs" dxfId="12" priority="14" operator="lessThan">
      <formula>0</formula>
    </cfRule>
  </conditionalFormatting>
  <conditionalFormatting sqref="B80:H80">
    <cfRule type="cellIs" dxfId="11" priority="11" operator="greaterThanOrEqual">
      <formula>0</formula>
    </cfRule>
    <cfRule type="cellIs" dxfId="10" priority="12" operator="lessThan">
      <formula>0</formula>
    </cfRule>
  </conditionalFormatting>
  <conditionalFormatting sqref="P49:S49">
    <cfRule type="cellIs" dxfId="9" priority="9" operator="greaterThanOrEqual">
      <formula>0</formula>
    </cfRule>
    <cfRule type="cellIs" dxfId="8" priority="10" operator="lessThan">
      <formula>0</formula>
    </cfRule>
  </conditionalFormatting>
  <conditionalFormatting sqref="P59:S59">
    <cfRule type="cellIs" dxfId="7" priority="7" operator="greaterThanOrEqual">
      <formula>0</formula>
    </cfRule>
    <cfRule type="cellIs" dxfId="6" priority="8" operator="lessThan">
      <formula>0</formula>
    </cfRule>
  </conditionalFormatting>
  <conditionalFormatting sqref="M49:O49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M59:O59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M69:O69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Items</vt:lpstr>
      <vt:lpstr>Monthly Budget Calculator</vt:lpstr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Gibbs</dc:creator>
  <cp:lastModifiedBy>Justin Gibbs</cp:lastModifiedBy>
  <dcterms:created xsi:type="dcterms:W3CDTF">2017-04-15T18:12:48Z</dcterms:created>
  <dcterms:modified xsi:type="dcterms:W3CDTF">2017-12-10T18:19:56Z</dcterms:modified>
</cp:coreProperties>
</file>